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425" activeTab="0"/>
  </bookViews>
  <sheets>
    <sheet name="5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<sst xmlns="http://schemas.openxmlformats.org/spreadsheetml/2006/main" count="109" uniqueCount="49">
  <si>
    <t>Адрес</t>
  </si>
  <si>
    <t>№ счётчика</t>
  </si>
  <si>
    <t>Учёт</t>
  </si>
  <si>
    <t>Коэфф-т трансформации</t>
  </si>
  <si>
    <t>д/н</t>
  </si>
  <si>
    <t>Показ-ия на 25,12,11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</si>
  <si>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</si>
  <si>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</si>
  <si>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</si>
  <si>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</si>
  <si>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</si>
  <si>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</si>
  <si>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</si>
  <si>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</si>
  <si>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</si>
  <si>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</si>
  <si>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</si>
  <si>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</si>
  <si>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</si>
  <si>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</si>
  <si>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</si>
  <si>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дымоудаление</t>
  </si>
  <si>
    <t>Итого</t>
  </si>
  <si>
    <t>Фактич. потреб-е июнь</t>
  </si>
  <si>
    <t xml:space="preserve">Викулова 55 </t>
  </si>
  <si>
    <t>тех.цели</t>
  </si>
  <si>
    <t>АВР</t>
  </si>
  <si>
    <t>Показ-ия на 25,12,15</t>
  </si>
  <si>
    <t>№ п/п</t>
  </si>
  <si>
    <t>Информация по общедомовым приборам учета электроэнергии и фактическом потреблении электроэнергии за 2016 год.</t>
  </si>
  <si>
    <t>Показ-ия на 25,01,16</t>
  </si>
  <si>
    <t>Показ-ия на 25,02,16</t>
  </si>
  <si>
    <t>Показ-ия на 25,03,16</t>
  </si>
  <si>
    <t>Показ-ия на 25,04,16</t>
  </si>
  <si>
    <t>Показ-ия на 25,05,16</t>
  </si>
  <si>
    <t>Показ-ия на 25,06,16</t>
  </si>
  <si>
    <t>Показ-ия на 25,07,16</t>
  </si>
  <si>
    <t>Показ-ия на 25,08,16</t>
  </si>
  <si>
    <t>Показ-ия на 25,09,16</t>
  </si>
  <si>
    <t>Показ-ия на 25,10,16</t>
  </si>
  <si>
    <t>Показ-ия на 25,11,16</t>
  </si>
  <si>
    <t>Показ-ия на 25,12,16</t>
  </si>
  <si>
    <t>Заменен на новый</t>
  </si>
  <si>
    <t>освещение МОП вычитается из 77870037 по показаниям</t>
  </si>
  <si>
    <t>230389 (вычитаемый из квартир)</t>
  </si>
  <si>
    <t>28434402 (вычитаемый из квартир)</t>
  </si>
  <si>
    <t>освещение МОП вычитается из 76863789 по показаниям</t>
  </si>
  <si>
    <t>12105 (вычитаемый из квартир)</t>
  </si>
  <si>
    <t>освещение МОП вычитается из 529613 по показаниям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</si>
</sst>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1" fillId="25" borderId="13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1" fontId="0" fillId="25" borderId="10" xfId="0" applyNumberFormat="1" applyFill="1" applyBorder="1" applyAlignment="1">
      <alignment/>
    </xf>
    <xf numFmtId="0" fontId="1" fillId="25" borderId="14" xfId="0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1" fillId="25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" fontId="0" fillId="0" borderId="15" xfId="0" applyNumberFormat="1" applyBorder="1" applyAlignment="1">
      <alignment horizontal="center" wrapText="1"/>
    </xf>
    <xf numFmtId="1" fontId="0" fillId="0" borderId="16" xfId="0" applyNumberForma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24" borderId="10" xfId="0" applyNumberForma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PageLayoutView="0" workbookViewId="0" topLeftCell="A1">
      <pane xSplit="8" ySplit="13" topLeftCell="Y42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Y49" sqref="Y49"/>
    </sheetView>
  </sheetViews>
  <sheetFormatPr defaultColWidth="9.140625" defaultRowHeight="15"/>
  <cols>
    <col min="1" max="1" width="9.7109375" style="0" customWidth="1"/>
    <col min="2" max="2" width="3.8515625" style="0" customWidth="1"/>
    <col min="3" max="3" width="14.00390625" style="0" customWidth="1"/>
    <col min="4" max="4" width="14.28125" style="0" customWidth="1"/>
    <col min="6" max="6" width="5.421875" style="0" customWidth="1"/>
    <col min="7" max="7" width="0.13671875" style="0" customWidth="1"/>
    <col min="8" max="10" width="9.8515625" style="0" hidden="1" customWidth="1"/>
    <col min="11" max="11" width="9.140625" style="0" hidden="1" customWidth="1"/>
    <col min="12" max="12" width="10.00390625" style="0" hidden="1" customWidth="1"/>
    <col min="13" max="13" width="0" style="0" hidden="1" customWidth="1"/>
    <col min="14" max="14" width="10.00390625" style="0" hidden="1" customWidth="1"/>
    <col min="15" max="15" width="0" style="0" hidden="1" customWidth="1"/>
    <col min="16" max="16" width="9.7109375" style="0" customWidth="1"/>
    <col min="18" max="18" width="9.7109375" style="0" customWidth="1"/>
    <col min="20" max="20" width="9.57421875" style="0" customWidth="1"/>
    <col min="22" max="22" width="9.421875" style="0" customWidth="1"/>
    <col min="24" max="24" width="9.57421875" style="0" customWidth="1"/>
    <col min="26" max="26" width="9.57421875" style="0" customWidth="1"/>
    <col min="28" max="28" width="10.7109375" style="0" customWidth="1"/>
    <col min="30" max="30" width="9.7109375" style="0" customWidth="1"/>
    <col min="32" max="32" width="9.57421875" style="0" customWidth="1"/>
  </cols>
  <sheetData>
    <row r="1" spans="1:28" ht="15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23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32" ht="50.25" customHeight="1">
      <c r="A3" s="2" t="s">
        <v>0</v>
      </c>
      <c r="B3" s="10" t="s">
        <v>28</v>
      </c>
      <c r="C3" s="3" t="s">
        <v>1</v>
      </c>
      <c r="D3" s="4" t="s">
        <v>2</v>
      </c>
      <c r="E3" s="3" t="s">
        <v>3</v>
      </c>
      <c r="F3" s="4" t="s">
        <v>4</v>
      </c>
      <c r="G3" s="3" t="s">
        <v>5</v>
      </c>
      <c r="H3" s="3" t="s">
        <v>27</v>
      </c>
      <c r="I3" s="3" t="s">
        <v>30</v>
      </c>
      <c r="J3" s="7" t="s">
        <v>6</v>
      </c>
      <c r="K3" s="3" t="s">
        <v>31</v>
      </c>
      <c r="L3" s="7" t="s">
        <v>7</v>
      </c>
      <c r="M3" s="3" t="s">
        <v>32</v>
      </c>
      <c r="N3" s="7" t="s">
        <v>8</v>
      </c>
      <c r="O3" s="3" t="s">
        <v>33</v>
      </c>
      <c r="P3" s="7" t="s">
        <v>9</v>
      </c>
      <c r="Q3" s="3" t="s">
        <v>34</v>
      </c>
      <c r="R3" s="7" t="s">
        <v>10</v>
      </c>
      <c r="S3" s="3" t="s">
        <v>35</v>
      </c>
      <c r="T3" s="7" t="s">
        <v>23</v>
      </c>
      <c r="U3" s="3" t="s">
        <v>36</v>
      </c>
      <c r="V3" s="7" t="s">
        <v>11</v>
      </c>
      <c r="W3" s="3" t="s">
        <v>37</v>
      </c>
      <c r="X3" s="7" t="s">
        <v>12</v>
      </c>
      <c r="Y3" s="3" t="s">
        <v>38</v>
      </c>
      <c r="Z3" s="7" t="s">
        <v>13</v>
      </c>
      <c r="AA3" s="3" t="s">
        <v>39</v>
      </c>
      <c r="AB3" s="7" t="s">
        <v>14</v>
      </c>
      <c r="AC3" s="3" t="s">
        <v>40</v>
      </c>
      <c r="AD3" s="7" t="s">
        <v>15</v>
      </c>
      <c r="AE3" s="3" t="s">
        <v>41</v>
      </c>
      <c r="AF3" s="7" t="s">
        <v>16</v>
      </c>
    </row>
    <row r="4" spans="1:32" ht="15" customHeight="1">
      <c r="A4" s="29" t="s">
        <v>24</v>
      </c>
      <c r="B4" s="27">
        <v>2</v>
      </c>
      <c r="C4" s="26">
        <v>565765</v>
      </c>
      <c r="D4" s="26" t="s">
        <v>17</v>
      </c>
      <c r="E4" s="26">
        <v>20</v>
      </c>
      <c r="F4" s="1" t="s">
        <v>18</v>
      </c>
      <c r="G4" s="1">
        <v>12420</v>
      </c>
      <c r="H4" s="1">
        <v>25215</v>
      </c>
      <c r="I4" s="1">
        <v>25508</v>
      </c>
      <c r="J4" s="1">
        <f>(I4-H4)*E4</f>
        <v>5860</v>
      </c>
      <c r="K4" s="1">
        <v>25739</v>
      </c>
      <c r="L4" s="13">
        <f>(K4-I4)*E4</f>
        <v>4620</v>
      </c>
      <c r="M4" s="1">
        <v>25951</v>
      </c>
      <c r="N4" s="13">
        <f>(M4-K4)*E4</f>
        <v>4240</v>
      </c>
      <c r="O4" s="1">
        <v>26167</v>
      </c>
      <c r="P4" s="1">
        <f>(O4-M4)*E4</f>
        <v>4320</v>
      </c>
      <c r="Q4" s="1">
        <v>26346</v>
      </c>
      <c r="R4" s="1">
        <f>(Q4-O4)*E4</f>
        <v>3580</v>
      </c>
      <c r="S4" s="1">
        <v>26519</v>
      </c>
      <c r="T4" s="1">
        <f>(S4-Q4)*E4</f>
        <v>3460</v>
      </c>
      <c r="U4" s="1">
        <v>26696</v>
      </c>
      <c r="V4" s="1">
        <f>(U4-S4)*E4</f>
        <v>3540</v>
      </c>
      <c r="W4" s="1">
        <v>26877.17</v>
      </c>
      <c r="X4" s="17">
        <f>(W4-U4)*E4+0.6</f>
        <v>3623.999999999965</v>
      </c>
      <c r="Y4" s="1">
        <v>27111</v>
      </c>
      <c r="Z4" s="17">
        <f>(Y4-W4)*E4-0.6</f>
        <v>4676.000000000035</v>
      </c>
      <c r="AA4" s="1">
        <v>27360</v>
      </c>
      <c r="AB4" s="17">
        <f>(AA4-Y4)*E4</f>
        <v>4980</v>
      </c>
      <c r="AC4" s="1">
        <v>27591</v>
      </c>
      <c r="AD4" s="17">
        <f>(AC4-AA4)*E4</f>
        <v>4620</v>
      </c>
      <c r="AE4" s="1">
        <v>27786</v>
      </c>
      <c r="AF4" s="1">
        <f>(AE4-AC4)*E4</f>
        <v>3900</v>
      </c>
    </row>
    <row r="5" spans="1:32" ht="15">
      <c r="A5" s="29"/>
      <c r="B5" s="28"/>
      <c r="C5" s="26"/>
      <c r="D5" s="26"/>
      <c r="E5" s="26"/>
      <c r="F5" s="1" t="s">
        <v>19</v>
      </c>
      <c r="G5" s="1">
        <v>10220</v>
      </c>
      <c r="H5" s="1">
        <v>20905</v>
      </c>
      <c r="I5" s="1">
        <v>21180</v>
      </c>
      <c r="J5" s="1">
        <f>(I5-H5)*E4</f>
        <v>5500</v>
      </c>
      <c r="K5" s="1">
        <v>21369</v>
      </c>
      <c r="L5" s="13">
        <f>(K5-I5)*E4</f>
        <v>3780</v>
      </c>
      <c r="M5" s="1">
        <v>21579</v>
      </c>
      <c r="N5" s="13">
        <f>(M5-K5)*E4</f>
        <v>4200</v>
      </c>
      <c r="O5" s="1">
        <v>21761</v>
      </c>
      <c r="P5" s="1">
        <f>(O5-M5)*E4</f>
        <v>3640</v>
      </c>
      <c r="Q5" s="1">
        <v>21917</v>
      </c>
      <c r="R5" s="1">
        <f>(Q5-O5)*E4</f>
        <v>3120</v>
      </c>
      <c r="S5" s="1">
        <v>22084</v>
      </c>
      <c r="T5" s="1">
        <f>(S5-Q5)*E4</f>
        <v>3340</v>
      </c>
      <c r="U5" s="1">
        <v>22228</v>
      </c>
      <c r="V5" s="1">
        <f>(U5-S5)*E4</f>
        <v>2880</v>
      </c>
      <c r="W5" s="1">
        <v>22382.94</v>
      </c>
      <c r="X5" s="17">
        <f>(W5-U5)*E4+0.2</f>
        <v>3098.9999999999736</v>
      </c>
      <c r="Y5" s="1">
        <v>22591</v>
      </c>
      <c r="Z5" s="17">
        <f>(Y5-W5)*E4-0.2</f>
        <v>4161.000000000026</v>
      </c>
      <c r="AA5" s="1">
        <v>22795</v>
      </c>
      <c r="AB5" s="17">
        <f>(AA5-Y5)*E4</f>
        <v>4080</v>
      </c>
      <c r="AC5" s="1">
        <v>23026</v>
      </c>
      <c r="AD5" s="17">
        <f>(AC5-AA5)*E4</f>
        <v>4620</v>
      </c>
      <c r="AE5" s="1">
        <v>23180</v>
      </c>
      <c r="AF5" s="1">
        <f>(AE5-AC5)*E4</f>
        <v>3080</v>
      </c>
    </row>
    <row r="6" spans="1:32" ht="15" customHeight="1">
      <c r="A6" s="29"/>
      <c r="B6" s="27">
        <v>3</v>
      </c>
      <c r="C6" s="26">
        <v>33861</v>
      </c>
      <c r="D6" s="26" t="s">
        <v>17</v>
      </c>
      <c r="E6" s="26">
        <v>30</v>
      </c>
      <c r="F6" s="1" t="s">
        <v>18</v>
      </c>
      <c r="G6" s="1">
        <v>11870</v>
      </c>
      <c r="H6" s="1">
        <v>34539</v>
      </c>
      <c r="I6" s="1">
        <v>34832</v>
      </c>
      <c r="J6" s="1">
        <f>(I6-H6)*E6</f>
        <v>8790</v>
      </c>
      <c r="K6" s="1">
        <v>35003</v>
      </c>
      <c r="L6" s="13">
        <f>(K6-I6)*E6</f>
        <v>5130</v>
      </c>
      <c r="M6" s="20" t="s">
        <v>42</v>
      </c>
      <c r="N6" s="13">
        <v>0</v>
      </c>
      <c r="O6" s="1"/>
      <c r="P6" s="1">
        <v>0</v>
      </c>
      <c r="Q6" s="1"/>
      <c r="R6" s="1">
        <f>(Q6-O6)*E6</f>
        <v>0</v>
      </c>
      <c r="S6" s="1"/>
      <c r="T6" s="1">
        <f>(S6-Q6)*E6</f>
        <v>0</v>
      </c>
      <c r="U6" s="1"/>
      <c r="V6" s="1">
        <f>(U6-S6)*E6</f>
        <v>0</v>
      </c>
      <c r="W6" s="1"/>
      <c r="X6" s="17">
        <f>(W6-U6)*E6</f>
        <v>0</v>
      </c>
      <c r="Y6" s="1"/>
      <c r="Z6" s="17">
        <f>(Y6-W6)*E6</f>
        <v>0</v>
      </c>
      <c r="AA6" s="1"/>
      <c r="AB6" s="17">
        <f>(AA6-Y6)*E6</f>
        <v>0</v>
      </c>
      <c r="AC6" s="1"/>
      <c r="AD6" s="17">
        <f>(AC6-AA6)*E6</f>
        <v>0</v>
      </c>
      <c r="AE6" s="1"/>
      <c r="AF6" s="1">
        <f>(AE6-AC6)*E6</f>
        <v>0</v>
      </c>
    </row>
    <row r="7" spans="1:32" ht="15">
      <c r="A7" s="29"/>
      <c r="B7" s="28"/>
      <c r="C7" s="26"/>
      <c r="D7" s="26"/>
      <c r="E7" s="26"/>
      <c r="F7" s="1" t="s">
        <v>19</v>
      </c>
      <c r="G7" s="1">
        <v>9870</v>
      </c>
      <c r="H7" s="1">
        <v>31705</v>
      </c>
      <c r="I7" s="1">
        <v>31967</v>
      </c>
      <c r="J7" s="1">
        <f>(I7-H7)*E6</f>
        <v>7860</v>
      </c>
      <c r="K7" s="1">
        <v>32108</v>
      </c>
      <c r="L7" s="13">
        <f>(K7-I7)*E6</f>
        <v>4230</v>
      </c>
      <c r="M7" s="21"/>
      <c r="N7" s="13">
        <v>0</v>
      </c>
      <c r="O7" s="1"/>
      <c r="P7" s="1">
        <v>0</v>
      </c>
      <c r="Q7" s="1"/>
      <c r="R7" s="1">
        <f>(Q7-O7)*E6</f>
        <v>0</v>
      </c>
      <c r="S7" s="1"/>
      <c r="T7" s="1">
        <f>(S7-Q7)*E6</f>
        <v>0</v>
      </c>
      <c r="U7" s="1"/>
      <c r="V7" s="1">
        <f>(U7-S7)*E6</f>
        <v>0</v>
      </c>
      <c r="W7" s="1"/>
      <c r="X7" s="17">
        <f>(W7-U7)*E6</f>
        <v>0</v>
      </c>
      <c r="Y7" s="1"/>
      <c r="Z7" s="17">
        <f>(Y7-W7)*E6</f>
        <v>0</v>
      </c>
      <c r="AA7" s="1"/>
      <c r="AB7" s="17">
        <f>(AA7-Y7)*E6</f>
        <v>0</v>
      </c>
      <c r="AC7" s="1"/>
      <c r="AD7" s="17">
        <f>(AC7-AA7)*E6</f>
        <v>0</v>
      </c>
      <c r="AE7" s="1"/>
      <c r="AF7" s="1">
        <f>(AE7-AC7)*E6</f>
        <v>0</v>
      </c>
    </row>
    <row r="8" spans="1:32" ht="15">
      <c r="A8" s="29"/>
      <c r="B8" s="12"/>
      <c r="C8" s="26">
        <v>529613</v>
      </c>
      <c r="D8" s="26" t="s">
        <v>17</v>
      </c>
      <c r="E8" s="26">
        <v>20</v>
      </c>
      <c r="F8" s="1" t="s">
        <v>18</v>
      </c>
      <c r="G8" s="1"/>
      <c r="H8" s="1"/>
      <c r="I8" s="1">
        <v>1</v>
      </c>
      <c r="J8" s="1"/>
      <c r="K8" s="1">
        <v>63</v>
      </c>
      <c r="L8" s="13">
        <f>(K8-I8)*E8</f>
        <v>1240</v>
      </c>
      <c r="M8" s="1">
        <v>247</v>
      </c>
      <c r="N8" s="13">
        <f>(M8-K8)*E8</f>
        <v>3680</v>
      </c>
      <c r="O8" s="1">
        <v>447</v>
      </c>
      <c r="P8" s="1">
        <f>(O8-M8)*E8</f>
        <v>4000</v>
      </c>
      <c r="Q8" s="1">
        <v>596</v>
      </c>
      <c r="R8" s="1">
        <f>(Q8-O8)*E8</f>
        <v>2980</v>
      </c>
      <c r="S8" s="1">
        <v>740</v>
      </c>
      <c r="T8" s="1">
        <f>(S8-Q8)*E8</f>
        <v>2880</v>
      </c>
      <c r="U8" s="1">
        <v>878</v>
      </c>
      <c r="V8" s="1">
        <f>(U8-S8)*E8</f>
        <v>2760</v>
      </c>
      <c r="W8" s="1">
        <v>1014.55</v>
      </c>
      <c r="X8" s="17">
        <f>(W8-U8)*E8</f>
        <v>2730.999999999999</v>
      </c>
      <c r="Y8" s="1">
        <v>1187</v>
      </c>
      <c r="Z8" s="17">
        <f>(Y8-W8)*E8</f>
        <v>3449.000000000001</v>
      </c>
      <c r="AA8" s="1">
        <v>1362</v>
      </c>
      <c r="AB8" s="17">
        <f>(AA8-Y8)*E8</f>
        <v>3500</v>
      </c>
      <c r="AC8" s="1">
        <v>1518</v>
      </c>
      <c r="AD8" s="17">
        <f>(AC8-AA8)*E8</f>
        <v>3120</v>
      </c>
      <c r="AE8" s="1">
        <v>1660</v>
      </c>
      <c r="AF8" s="1">
        <f>(AE8-AC8)*E8</f>
        <v>2840</v>
      </c>
    </row>
    <row r="9" spans="1:32" ht="15">
      <c r="A9" s="29"/>
      <c r="B9" s="12"/>
      <c r="C9" s="26"/>
      <c r="D9" s="26"/>
      <c r="E9" s="26"/>
      <c r="F9" s="1" t="s">
        <v>19</v>
      </c>
      <c r="G9" s="1"/>
      <c r="H9" s="1"/>
      <c r="I9" s="1">
        <v>1</v>
      </c>
      <c r="J9" s="1"/>
      <c r="K9" s="1">
        <v>52</v>
      </c>
      <c r="L9" s="13">
        <f>(K9-I9)*E8</f>
        <v>1020</v>
      </c>
      <c r="M9" s="1">
        <v>282</v>
      </c>
      <c r="N9" s="13">
        <f>(M9-K9)*E8</f>
        <v>4600</v>
      </c>
      <c r="O9" s="1">
        <v>456</v>
      </c>
      <c r="P9" s="1">
        <f>(O9-M9)*E8</f>
        <v>3480</v>
      </c>
      <c r="Q9" s="1">
        <v>605</v>
      </c>
      <c r="R9" s="1">
        <f>(Q9-O9)*E8</f>
        <v>2980</v>
      </c>
      <c r="S9" s="1">
        <v>751</v>
      </c>
      <c r="T9" s="1">
        <f>(S9-Q9)*E8</f>
        <v>2920</v>
      </c>
      <c r="U9" s="1">
        <v>873</v>
      </c>
      <c r="V9" s="1">
        <f>(U9-S9)*E8</f>
        <v>2440</v>
      </c>
      <c r="W9" s="1">
        <v>999.07</v>
      </c>
      <c r="X9" s="17">
        <f>(W9-U9)*E8-0.4</f>
        <v>2521.000000000001</v>
      </c>
      <c r="Y9" s="1">
        <v>1163</v>
      </c>
      <c r="Z9" s="17">
        <f>(Y9-W9)*E8+0.4</f>
        <v>3278.999999999999</v>
      </c>
      <c r="AA9" s="1">
        <v>1307</v>
      </c>
      <c r="AB9" s="17">
        <f>(AA9-Y9)*E8</f>
        <v>2880</v>
      </c>
      <c r="AC9" s="1">
        <v>1476</v>
      </c>
      <c r="AD9" s="17">
        <f>(AC9-AA9)*E8</f>
        <v>3380</v>
      </c>
      <c r="AE9" s="1">
        <v>1588</v>
      </c>
      <c r="AF9" s="1">
        <f>(AE9-AC9)*E8</f>
        <v>2240</v>
      </c>
    </row>
    <row r="10" spans="1:32" ht="15">
      <c r="A10" s="29"/>
      <c r="B10" s="27">
        <v>6</v>
      </c>
      <c r="C10" s="24">
        <v>77870037</v>
      </c>
      <c r="D10" s="24" t="s">
        <v>17</v>
      </c>
      <c r="E10" s="24">
        <v>40</v>
      </c>
      <c r="F10" s="1" t="s">
        <v>18</v>
      </c>
      <c r="G10" s="1"/>
      <c r="H10" s="1">
        <v>15044</v>
      </c>
      <c r="I10" s="1">
        <v>15242</v>
      </c>
      <c r="J10" s="1">
        <f>(I10-H10)*E10</f>
        <v>7920</v>
      </c>
      <c r="K10" s="1">
        <v>15401</v>
      </c>
      <c r="L10" s="13">
        <f>(K10-I10)*E10</f>
        <v>6360</v>
      </c>
      <c r="M10" s="1">
        <v>15548</v>
      </c>
      <c r="N10" s="13">
        <f>(M10-K10)*E10</f>
        <v>5880</v>
      </c>
      <c r="O10" s="1">
        <v>15691</v>
      </c>
      <c r="P10" s="1">
        <f>(O10-M10)*E10</f>
        <v>5720</v>
      </c>
      <c r="Q10" s="1">
        <v>15808</v>
      </c>
      <c r="R10" s="1">
        <f>(Q10-O10)*E10</f>
        <v>4680</v>
      </c>
      <c r="S10" s="1">
        <v>15926</v>
      </c>
      <c r="T10" s="1">
        <f>(S10-Q10)*E10</f>
        <v>4720</v>
      </c>
      <c r="U10" s="1">
        <v>16004</v>
      </c>
      <c r="V10" s="1">
        <f>(U10-S10)*E10</f>
        <v>3120</v>
      </c>
      <c r="W10" s="1">
        <v>16126.22</v>
      </c>
      <c r="X10" s="17">
        <f>(W10-U10)*E10+0.2</f>
        <v>4888.999999999974</v>
      </c>
      <c r="Y10" s="1">
        <v>16270</v>
      </c>
      <c r="Z10" s="17">
        <f>(Y10-W10)*E10-0.2</f>
        <v>5751.000000000026</v>
      </c>
      <c r="AA10" s="1">
        <v>16431</v>
      </c>
      <c r="AB10" s="17">
        <f>(AA10-Y10)*E10</f>
        <v>6440</v>
      </c>
      <c r="AC10" s="1">
        <v>16572</v>
      </c>
      <c r="AD10" s="17">
        <f>(AC10-AA10)*E10</f>
        <v>5640</v>
      </c>
      <c r="AE10" s="1">
        <v>16681</v>
      </c>
      <c r="AF10" s="1">
        <f>(AE10-AC10)*E10</f>
        <v>4360</v>
      </c>
    </row>
    <row r="11" spans="1:32" ht="15">
      <c r="A11" s="29"/>
      <c r="B11" s="28"/>
      <c r="C11" s="25"/>
      <c r="D11" s="25"/>
      <c r="E11" s="25"/>
      <c r="F11" s="1" t="s">
        <v>19</v>
      </c>
      <c r="G11" s="1"/>
      <c r="H11" s="1">
        <v>14700</v>
      </c>
      <c r="I11" s="1">
        <v>14966</v>
      </c>
      <c r="J11" s="1">
        <f>(I11-H11)*E10</f>
        <v>10640</v>
      </c>
      <c r="K11" s="1">
        <v>15142</v>
      </c>
      <c r="L11" s="13">
        <f>(K11-I11)*E10</f>
        <v>7040</v>
      </c>
      <c r="M11" s="1">
        <v>15307</v>
      </c>
      <c r="N11" s="13">
        <f>(M11-K11)*E10</f>
        <v>6600</v>
      </c>
      <c r="O11" s="1">
        <v>15484</v>
      </c>
      <c r="P11" s="1">
        <f>(O11-M11)*E10</f>
        <v>7080</v>
      </c>
      <c r="Q11" s="1">
        <v>15621</v>
      </c>
      <c r="R11" s="1">
        <f>(Q11-O11)*E10</f>
        <v>5480</v>
      </c>
      <c r="S11" s="1">
        <v>15756</v>
      </c>
      <c r="T11" s="1">
        <f>(S11-Q11)*E10</f>
        <v>5400</v>
      </c>
      <c r="U11" s="1">
        <v>15920</v>
      </c>
      <c r="V11" s="1">
        <f>(U11-S11)*E10</f>
        <v>6560</v>
      </c>
      <c r="W11" s="1">
        <v>16059.84</v>
      </c>
      <c r="X11" s="17">
        <f>(W11-U11)*E10+0.4</f>
        <v>5594.0000000000055</v>
      </c>
      <c r="Y11" s="1">
        <v>16267</v>
      </c>
      <c r="Z11" s="17">
        <f>(Y11-W11)*E10-0.4</f>
        <v>8285.999999999995</v>
      </c>
      <c r="AA11" s="1">
        <v>16432</v>
      </c>
      <c r="AB11" s="17">
        <f>(AA11-Y11)*E10</f>
        <v>6600</v>
      </c>
      <c r="AC11" s="1">
        <v>16615</v>
      </c>
      <c r="AD11" s="17">
        <f>(AC11-AA11)*E10</f>
        <v>7320</v>
      </c>
      <c r="AE11" s="1">
        <v>16658</v>
      </c>
      <c r="AF11" s="1">
        <f>(AE11-AC11)*E10</f>
        <v>1720</v>
      </c>
    </row>
    <row r="12" spans="1:32" ht="15" customHeight="1">
      <c r="A12" s="29"/>
      <c r="B12" s="27">
        <v>10</v>
      </c>
      <c r="C12" s="24">
        <v>76863789</v>
      </c>
      <c r="D12" s="26" t="s">
        <v>17</v>
      </c>
      <c r="E12" s="26">
        <v>40</v>
      </c>
      <c r="F12" s="1" t="s">
        <v>18</v>
      </c>
      <c r="G12" s="1"/>
      <c r="H12" s="1">
        <v>19855</v>
      </c>
      <c r="I12" s="1">
        <v>20087</v>
      </c>
      <c r="J12" s="1">
        <f>(I12-H12)*E12</f>
        <v>9280</v>
      </c>
      <c r="K12" s="1">
        <v>20305</v>
      </c>
      <c r="L12" s="13">
        <f>(K12-I12)*E12</f>
        <v>8720</v>
      </c>
      <c r="M12" s="1">
        <v>20477</v>
      </c>
      <c r="N12" s="13">
        <f>(M12-K12)*E12</f>
        <v>6880</v>
      </c>
      <c r="O12" s="1">
        <v>20680</v>
      </c>
      <c r="P12" s="1">
        <f>(O12-M12)*E12</f>
        <v>8120</v>
      </c>
      <c r="Q12" s="1">
        <v>20834</v>
      </c>
      <c r="R12" s="1">
        <f>(Q12-O12)*E12</f>
        <v>6160</v>
      </c>
      <c r="S12" s="1">
        <v>20982</v>
      </c>
      <c r="T12" s="1">
        <f>(S12-Q12)*E12</f>
        <v>5920</v>
      </c>
      <c r="U12" s="1">
        <v>20982</v>
      </c>
      <c r="V12" s="1">
        <f>(U12-S12)*E12</f>
        <v>0</v>
      </c>
      <c r="W12" s="1">
        <v>20982</v>
      </c>
      <c r="X12" s="17">
        <f>(W12-U12)*E12</f>
        <v>0</v>
      </c>
      <c r="Y12" s="1">
        <v>20982</v>
      </c>
      <c r="Z12" s="17">
        <f>(Y12-W12)*E12</f>
        <v>0</v>
      </c>
      <c r="AA12" s="1">
        <v>20982</v>
      </c>
      <c r="AB12" s="17">
        <f>(AA12-Y12)*E12</f>
        <v>0</v>
      </c>
      <c r="AC12" s="1">
        <v>20982</v>
      </c>
      <c r="AD12" s="17">
        <f>(AC12-AA12)*E12</f>
        <v>0</v>
      </c>
      <c r="AE12" s="20" t="s">
        <v>42</v>
      </c>
      <c r="AF12" s="1">
        <v>0</v>
      </c>
    </row>
    <row r="13" spans="1:32" ht="15">
      <c r="A13" s="29"/>
      <c r="B13" s="28"/>
      <c r="C13" s="25"/>
      <c r="D13" s="26"/>
      <c r="E13" s="26"/>
      <c r="F13" s="1" t="s">
        <v>19</v>
      </c>
      <c r="G13" s="1"/>
      <c r="H13" s="1">
        <v>19312</v>
      </c>
      <c r="I13" s="1">
        <v>19619</v>
      </c>
      <c r="J13" s="1">
        <f>(I13-H13)*E12</f>
        <v>12280</v>
      </c>
      <c r="K13" s="1">
        <v>19811</v>
      </c>
      <c r="L13" s="13">
        <f>(K13-I13)*E12</f>
        <v>7680</v>
      </c>
      <c r="M13" s="1">
        <v>20035</v>
      </c>
      <c r="N13" s="13">
        <f>(M13-K13)*E12</f>
        <v>8960</v>
      </c>
      <c r="O13" s="1">
        <v>20206</v>
      </c>
      <c r="P13" s="1">
        <f>(O13-M13)*E12</f>
        <v>6840</v>
      </c>
      <c r="Q13" s="1">
        <v>20365</v>
      </c>
      <c r="R13" s="1">
        <f>(Q13-O13)*E12</f>
        <v>6360</v>
      </c>
      <c r="S13" s="1">
        <v>20524</v>
      </c>
      <c r="T13" s="1">
        <f>(S13-Q13)*E12</f>
        <v>6360</v>
      </c>
      <c r="U13" s="1">
        <v>20524</v>
      </c>
      <c r="V13" s="1">
        <f>(U13-S13)*E12</f>
        <v>0</v>
      </c>
      <c r="W13" s="1">
        <v>20524</v>
      </c>
      <c r="X13" s="17">
        <f>(W13-U13)*E12</f>
        <v>0</v>
      </c>
      <c r="Y13" s="1">
        <v>20524</v>
      </c>
      <c r="Z13" s="17">
        <f>(Y13-W13)*E12</f>
        <v>0</v>
      </c>
      <c r="AA13" s="1">
        <v>20524</v>
      </c>
      <c r="AB13" s="17">
        <f>(AA13-Y13)*E12</f>
        <v>0</v>
      </c>
      <c r="AC13" s="1">
        <v>20524</v>
      </c>
      <c r="AD13" s="17">
        <f>(AC13-AA13)*E12</f>
        <v>0</v>
      </c>
      <c r="AE13" s="21"/>
      <c r="AF13" s="1">
        <v>0</v>
      </c>
    </row>
    <row r="14" spans="1:32" ht="15">
      <c r="A14" s="29"/>
      <c r="B14" s="18"/>
      <c r="C14" s="38">
        <v>109213912</v>
      </c>
      <c r="D14" s="26" t="s">
        <v>17</v>
      </c>
      <c r="E14" s="26">
        <v>40</v>
      </c>
      <c r="F14" s="1" t="s">
        <v>18</v>
      </c>
      <c r="G14" s="1"/>
      <c r="H14" s="1"/>
      <c r="I14" s="1"/>
      <c r="J14" s="1"/>
      <c r="K14" s="1"/>
      <c r="L14" s="13"/>
      <c r="M14" s="19"/>
      <c r="N14" s="13"/>
      <c r="O14" s="1"/>
      <c r="P14" s="1"/>
      <c r="Q14" s="1"/>
      <c r="R14" s="1"/>
      <c r="S14" s="1"/>
      <c r="T14" s="1"/>
      <c r="U14" s="1"/>
      <c r="V14" s="1"/>
      <c r="W14" s="1"/>
      <c r="X14" s="17"/>
      <c r="Y14" s="1"/>
      <c r="Z14" s="17"/>
      <c r="AA14" s="1"/>
      <c r="AB14" s="17"/>
      <c r="AC14" s="1">
        <v>0.2</v>
      </c>
      <c r="AD14" s="17"/>
      <c r="AE14" s="1">
        <v>45</v>
      </c>
      <c r="AF14" s="11">
        <f>(AE14-AC14)*E14</f>
        <v>1792</v>
      </c>
    </row>
    <row r="15" spans="1:32" ht="15">
      <c r="A15" s="29"/>
      <c r="B15" s="18"/>
      <c r="C15" s="39"/>
      <c r="D15" s="26"/>
      <c r="E15" s="26"/>
      <c r="F15" s="1" t="s">
        <v>19</v>
      </c>
      <c r="G15" s="1"/>
      <c r="H15" s="1"/>
      <c r="I15" s="1"/>
      <c r="J15" s="1"/>
      <c r="K15" s="1"/>
      <c r="L15" s="13"/>
      <c r="M15" s="19"/>
      <c r="N15" s="13"/>
      <c r="O15" s="1"/>
      <c r="P15" s="1"/>
      <c r="Q15" s="1"/>
      <c r="R15" s="1"/>
      <c r="S15" s="1"/>
      <c r="T15" s="1"/>
      <c r="U15" s="1"/>
      <c r="V15" s="1"/>
      <c r="W15" s="1"/>
      <c r="X15" s="17"/>
      <c r="Y15" s="1"/>
      <c r="Z15" s="17"/>
      <c r="AA15" s="1"/>
      <c r="AB15" s="17"/>
      <c r="AC15" s="1">
        <v>0</v>
      </c>
      <c r="AD15" s="17"/>
      <c r="AE15" s="1">
        <v>43</v>
      </c>
      <c r="AF15" s="1">
        <f>(AE15-AC15)*E14</f>
        <v>1720</v>
      </c>
    </row>
    <row r="16" spans="1:32" ht="15" customHeight="1">
      <c r="A16" s="29"/>
      <c r="B16" s="27">
        <v>4</v>
      </c>
      <c r="C16" s="26">
        <v>672198</v>
      </c>
      <c r="D16" s="26" t="s">
        <v>20</v>
      </c>
      <c r="E16" s="26">
        <v>6</v>
      </c>
      <c r="F16" s="1" t="s">
        <v>18</v>
      </c>
      <c r="G16" s="1">
        <v>7380</v>
      </c>
      <c r="H16" s="1">
        <v>14136</v>
      </c>
      <c r="I16" s="1">
        <v>14228</v>
      </c>
      <c r="J16" s="1">
        <f>(I16-H16)*E16</f>
        <v>552</v>
      </c>
      <c r="K16" s="1">
        <v>14280</v>
      </c>
      <c r="L16" s="13">
        <f>(K16-I16)*E16</f>
        <v>312</v>
      </c>
      <c r="M16" s="20" t="s">
        <v>42</v>
      </c>
      <c r="N16" s="13">
        <v>0</v>
      </c>
      <c r="O16" s="1"/>
      <c r="P16" s="1">
        <v>0</v>
      </c>
      <c r="Q16" s="1"/>
      <c r="R16" s="1">
        <f>(Q16-O16)*E16</f>
        <v>0</v>
      </c>
      <c r="S16" s="1"/>
      <c r="T16" s="1">
        <f>(S16-Q16)*E16</f>
        <v>0</v>
      </c>
      <c r="U16" s="1"/>
      <c r="V16" s="1">
        <f>(U16-S16)*E16</f>
        <v>0</v>
      </c>
      <c r="W16" s="1"/>
      <c r="X16" s="17">
        <f>(W16-U16)*E16</f>
        <v>0</v>
      </c>
      <c r="Y16" s="1"/>
      <c r="Z16" s="17">
        <f>(Y16-W16)*E16</f>
        <v>0</v>
      </c>
      <c r="AA16" s="1"/>
      <c r="AB16" s="17">
        <f>(AA16-Y16)*E16</f>
        <v>0</v>
      </c>
      <c r="AC16" s="1"/>
      <c r="AD16" s="17">
        <f>(AC16-AA16)*E16</f>
        <v>0</v>
      </c>
      <c r="AE16" s="1"/>
      <c r="AF16" s="1">
        <f>(AE16-AC16)*E16</f>
        <v>0</v>
      </c>
    </row>
    <row r="17" spans="1:32" ht="15">
      <c r="A17" s="29"/>
      <c r="B17" s="28"/>
      <c r="C17" s="26"/>
      <c r="D17" s="26"/>
      <c r="E17" s="26"/>
      <c r="F17" s="1" t="s">
        <v>19</v>
      </c>
      <c r="G17" s="1">
        <v>5930</v>
      </c>
      <c r="H17" s="1">
        <v>7567</v>
      </c>
      <c r="I17" s="1">
        <v>7629</v>
      </c>
      <c r="J17" s="1">
        <f>(I17-H17)*E16</f>
        <v>372</v>
      </c>
      <c r="K17" s="1">
        <v>7629</v>
      </c>
      <c r="L17" s="13">
        <f>(K17-I17)*E16</f>
        <v>0</v>
      </c>
      <c r="M17" s="21"/>
      <c r="N17" s="13">
        <v>0</v>
      </c>
      <c r="O17" s="1"/>
      <c r="P17" s="1">
        <v>0</v>
      </c>
      <c r="Q17" s="1"/>
      <c r="R17" s="1">
        <f>(Q17-O17)*E16</f>
        <v>0</v>
      </c>
      <c r="S17" s="1"/>
      <c r="T17" s="1">
        <f>(S17-Q17)*E16</f>
        <v>0</v>
      </c>
      <c r="U17" s="1"/>
      <c r="V17" s="1">
        <f>(U17-S17)*E16</f>
        <v>0</v>
      </c>
      <c r="W17" s="1"/>
      <c r="X17" s="17">
        <f>(W17-U17)*E16</f>
        <v>0</v>
      </c>
      <c r="Y17" s="1"/>
      <c r="Z17" s="17">
        <f>(Y17-W17)*E16</f>
        <v>0</v>
      </c>
      <c r="AA17" s="1"/>
      <c r="AB17" s="17">
        <f>(AA17-Y17)*E16</f>
        <v>0</v>
      </c>
      <c r="AC17" s="1"/>
      <c r="AD17" s="17">
        <f>(AC17-AA17)*E16</f>
        <v>0</v>
      </c>
      <c r="AE17" s="1"/>
      <c r="AF17" s="1">
        <f>(AE17-AC17)*E16</f>
        <v>0</v>
      </c>
    </row>
    <row r="18" spans="1:32" ht="15">
      <c r="A18" s="29"/>
      <c r="B18" s="12"/>
      <c r="C18" s="26">
        <v>526223</v>
      </c>
      <c r="D18" s="26" t="s">
        <v>20</v>
      </c>
      <c r="E18" s="26">
        <v>1</v>
      </c>
      <c r="F18" s="1" t="s">
        <v>18</v>
      </c>
      <c r="G18" s="1"/>
      <c r="H18" s="1"/>
      <c r="I18" s="1">
        <v>1</v>
      </c>
      <c r="J18" s="1"/>
      <c r="K18" s="1">
        <v>142</v>
      </c>
      <c r="L18" s="13">
        <f>(K18-I18)*E18</f>
        <v>141</v>
      </c>
      <c r="M18" s="1">
        <v>556</v>
      </c>
      <c r="N18" s="13">
        <f>(M18-K18)*E18</f>
        <v>414</v>
      </c>
      <c r="O18" s="1">
        <v>1043</v>
      </c>
      <c r="P18" s="1">
        <f>(O18-M18)*E18</f>
        <v>487</v>
      </c>
      <c r="Q18" s="1">
        <v>1475</v>
      </c>
      <c r="R18" s="1">
        <f>(Q18-O18)*E18</f>
        <v>432</v>
      </c>
      <c r="S18" s="1">
        <v>1915</v>
      </c>
      <c r="T18" s="1">
        <f>(S18-Q18)*E18</f>
        <v>440</v>
      </c>
      <c r="U18" s="1">
        <v>2339</v>
      </c>
      <c r="V18" s="1">
        <f>(U18-S18)*E18</f>
        <v>424</v>
      </c>
      <c r="W18" s="1">
        <v>2743.34</v>
      </c>
      <c r="X18" s="17">
        <f>(W18-U18)*E18-0.34</f>
        <v>404.00000000000017</v>
      </c>
      <c r="Y18" s="1">
        <v>3210</v>
      </c>
      <c r="Z18" s="17">
        <f>(Y18-W18)*E18+0.34</f>
        <v>466.99999999999983</v>
      </c>
      <c r="AA18" s="1">
        <v>3694</v>
      </c>
      <c r="AB18" s="17">
        <f>(AA18-Y18)*E18</f>
        <v>484</v>
      </c>
      <c r="AC18" s="1">
        <v>4151</v>
      </c>
      <c r="AD18" s="17">
        <f>(AC18-AA18)*E18</f>
        <v>457</v>
      </c>
      <c r="AE18" s="1">
        <v>4566</v>
      </c>
      <c r="AF18" s="1">
        <f>(AE18-AC18)*E18</f>
        <v>415</v>
      </c>
    </row>
    <row r="19" spans="1:32" ht="15">
      <c r="A19" s="29"/>
      <c r="B19" s="12"/>
      <c r="C19" s="26"/>
      <c r="D19" s="26"/>
      <c r="E19" s="26"/>
      <c r="F19" s="1" t="s">
        <v>19</v>
      </c>
      <c r="G19" s="1"/>
      <c r="H19" s="1"/>
      <c r="I19" s="1">
        <v>1</v>
      </c>
      <c r="J19" s="1"/>
      <c r="K19" s="1">
        <v>64</v>
      </c>
      <c r="L19" s="13">
        <f>(K19-I19)*E18</f>
        <v>63</v>
      </c>
      <c r="M19" s="1">
        <v>370</v>
      </c>
      <c r="N19" s="13">
        <f>(M19-K19)*E18</f>
        <v>306</v>
      </c>
      <c r="O19" s="1">
        <v>591</v>
      </c>
      <c r="P19" s="1">
        <f>(O19-M19)*E18</f>
        <v>221</v>
      </c>
      <c r="Q19" s="1">
        <v>819</v>
      </c>
      <c r="R19" s="1">
        <f>(Q19-O19)*E18</f>
        <v>228</v>
      </c>
      <c r="S19" s="1">
        <v>1052</v>
      </c>
      <c r="T19" s="1">
        <f>(S19-Q19)*E18</f>
        <v>233</v>
      </c>
      <c r="U19" s="1">
        <v>1249</v>
      </c>
      <c r="V19" s="1">
        <f>(U19-S19)*E18</f>
        <v>197</v>
      </c>
      <c r="W19" s="1">
        <v>1450.48</v>
      </c>
      <c r="X19" s="17">
        <f>(W19-U19)*E18-0.48</f>
        <v>201.00000000000003</v>
      </c>
      <c r="Y19" s="1">
        <v>1692</v>
      </c>
      <c r="Z19" s="17">
        <f>(Y19-W19)*E18+0.48</f>
        <v>241.99999999999997</v>
      </c>
      <c r="AA19" s="1">
        <v>1912</v>
      </c>
      <c r="AB19" s="17">
        <f>(AA19-Y19)*E18</f>
        <v>220</v>
      </c>
      <c r="AC19" s="1">
        <v>2208</v>
      </c>
      <c r="AD19" s="17">
        <f>(AC19-AA19)*E18</f>
        <v>296</v>
      </c>
      <c r="AE19" s="1">
        <v>2395</v>
      </c>
      <c r="AF19" s="1">
        <f>(AE19-AC19)*E18</f>
        <v>187</v>
      </c>
    </row>
    <row r="20" spans="1:32" ht="15">
      <c r="A20" s="29"/>
      <c r="B20" s="27">
        <v>5</v>
      </c>
      <c r="C20" s="24">
        <v>77874140</v>
      </c>
      <c r="D20" s="24" t="s">
        <v>25</v>
      </c>
      <c r="E20" s="24">
        <v>1</v>
      </c>
      <c r="F20" s="1" t="s">
        <v>18</v>
      </c>
      <c r="G20" s="1"/>
      <c r="H20" s="1">
        <v>73730</v>
      </c>
      <c r="I20" s="1">
        <v>74373</v>
      </c>
      <c r="J20" s="1">
        <f>(I20-H20)*E20</f>
        <v>643</v>
      </c>
      <c r="K20" s="1">
        <v>75008</v>
      </c>
      <c r="L20" s="13">
        <f>(K20-I20)*E20</f>
        <v>635</v>
      </c>
      <c r="M20" s="1">
        <v>75638</v>
      </c>
      <c r="N20" s="13">
        <f>(M20-K20)*E20</f>
        <v>630</v>
      </c>
      <c r="O20" s="1">
        <v>76433</v>
      </c>
      <c r="P20" s="1">
        <f>(O20-M20)*E20</f>
        <v>795</v>
      </c>
      <c r="Q20" s="1">
        <v>77096</v>
      </c>
      <c r="R20" s="1">
        <f>(Q20-O20)*E20</f>
        <v>663</v>
      </c>
      <c r="S20" s="1">
        <v>77791</v>
      </c>
      <c r="T20" s="1">
        <f>(S20-Q20)*E20</f>
        <v>695</v>
      </c>
      <c r="U20" s="1">
        <v>78470</v>
      </c>
      <c r="V20" s="1">
        <f>(U20-S20)*E20</f>
        <v>679</v>
      </c>
      <c r="W20" s="1">
        <v>79148.3</v>
      </c>
      <c r="X20" s="17">
        <f>(W20-U20)*E20-0.3</f>
        <v>678.000000000003</v>
      </c>
      <c r="Y20" s="1">
        <v>79875</v>
      </c>
      <c r="Z20" s="17">
        <f>(Y20-W20)*E20+0.3</f>
        <v>726.999999999997</v>
      </c>
      <c r="AA20" s="1">
        <v>80558</v>
      </c>
      <c r="AB20" s="17">
        <f>(AA20-Y20)*E20</f>
        <v>683</v>
      </c>
      <c r="AC20" s="1">
        <v>81187</v>
      </c>
      <c r="AD20" s="17">
        <f>(AC20-AA20)*E20</f>
        <v>629</v>
      </c>
      <c r="AE20" s="1">
        <v>81712</v>
      </c>
      <c r="AF20" s="1">
        <f>(AE20-AC20)*E20</f>
        <v>525</v>
      </c>
    </row>
    <row r="21" spans="1:32" ht="15">
      <c r="A21" s="29"/>
      <c r="B21" s="28"/>
      <c r="C21" s="25"/>
      <c r="D21" s="25"/>
      <c r="E21" s="25"/>
      <c r="F21" s="1" t="s">
        <v>19</v>
      </c>
      <c r="G21" s="1"/>
      <c r="H21" s="1">
        <v>70670</v>
      </c>
      <c r="I21" s="1">
        <v>71480</v>
      </c>
      <c r="J21" s="1">
        <f>(I21-H21)*E20</f>
        <v>810</v>
      </c>
      <c r="K21" s="1">
        <v>72027</v>
      </c>
      <c r="L21" s="13">
        <f>(K21-I21)*E20</f>
        <v>547</v>
      </c>
      <c r="M21" s="1">
        <v>72724</v>
      </c>
      <c r="N21" s="13">
        <f>(M21-K21)*E20</f>
        <v>697</v>
      </c>
      <c r="O21" s="1">
        <v>73366</v>
      </c>
      <c r="P21" s="1">
        <f>(O21-M21)*E20</f>
        <v>642</v>
      </c>
      <c r="Q21" s="1">
        <v>73975</v>
      </c>
      <c r="R21" s="1">
        <f>(Q21-O21)*E20</f>
        <v>609</v>
      </c>
      <c r="S21" s="1">
        <v>74614</v>
      </c>
      <c r="T21" s="1">
        <f>(S21-Q21)*E20</f>
        <v>639</v>
      </c>
      <c r="U21" s="1">
        <v>75171</v>
      </c>
      <c r="V21" s="1">
        <f>(U21-S21)*E20</f>
        <v>557</v>
      </c>
      <c r="W21" s="1">
        <v>75714.6</v>
      </c>
      <c r="X21" s="17">
        <f>(W21-U21)*E20+0.4</f>
        <v>544.0000000000058</v>
      </c>
      <c r="Y21" s="1">
        <v>76353</v>
      </c>
      <c r="Z21" s="17">
        <f>(Y21-W21)*E20-0.4</f>
        <v>637.9999999999942</v>
      </c>
      <c r="AA21" s="1">
        <v>76889</v>
      </c>
      <c r="AB21" s="17">
        <f>(AA21-Y21)*E20</f>
        <v>536</v>
      </c>
      <c r="AC21" s="1">
        <v>77521</v>
      </c>
      <c r="AD21" s="17">
        <f>(AC21-AA21)*E20</f>
        <v>632</v>
      </c>
      <c r="AE21" s="1">
        <v>77906</v>
      </c>
      <c r="AF21" s="1">
        <f>(AE21-AC21)*E20</f>
        <v>385</v>
      </c>
    </row>
    <row r="22" spans="1:33" ht="15" customHeight="1">
      <c r="A22" s="29"/>
      <c r="B22" s="27">
        <v>9</v>
      </c>
      <c r="C22" s="24">
        <v>75857538</v>
      </c>
      <c r="D22" s="26" t="s">
        <v>25</v>
      </c>
      <c r="E22" s="26">
        <v>1</v>
      </c>
      <c r="F22" s="1" t="s">
        <v>18</v>
      </c>
      <c r="G22" s="1"/>
      <c r="H22" s="1">
        <v>58218</v>
      </c>
      <c r="I22" s="1">
        <v>59169</v>
      </c>
      <c r="J22" s="1">
        <f>(I22-H22)*E22</f>
        <v>951</v>
      </c>
      <c r="K22" s="1">
        <v>60142</v>
      </c>
      <c r="L22" s="13">
        <f>(K22-I22)*E22</f>
        <v>973</v>
      </c>
      <c r="M22" s="1">
        <v>60961</v>
      </c>
      <c r="N22" s="13">
        <f>(M22-K22)*E22</f>
        <v>819</v>
      </c>
      <c r="O22" s="1">
        <v>61906</v>
      </c>
      <c r="P22" s="1">
        <f>(O22-M22)*E22</f>
        <v>945</v>
      </c>
      <c r="Q22" s="1">
        <v>62701</v>
      </c>
      <c r="R22" s="1">
        <f>(Q22-O22)*E22</f>
        <v>795</v>
      </c>
      <c r="S22" s="1">
        <v>63472</v>
      </c>
      <c r="T22" s="1">
        <f>(S22-Q22)*E22</f>
        <v>771</v>
      </c>
      <c r="U22" s="1">
        <v>64203</v>
      </c>
      <c r="V22" s="1">
        <f>(U22-S22)*E22</f>
        <v>731</v>
      </c>
      <c r="W22" s="1">
        <v>64933.9</v>
      </c>
      <c r="X22" s="17">
        <f>(W22-U22)*E22+0.1</f>
        <v>731.0000000000015</v>
      </c>
      <c r="Y22" s="1">
        <v>65728</v>
      </c>
      <c r="Z22" s="17">
        <f>(Y22-W22)*E22-0.1</f>
        <v>793.9999999999985</v>
      </c>
      <c r="AA22" s="1">
        <v>66514</v>
      </c>
      <c r="AB22" s="17">
        <f>(AA22-Y22)*E22</f>
        <v>786</v>
      </c>
      <c r="AC22" s="1">
        <v>67312</v>
      </c>
      <c r="AD22" s="17">
        <f>(AC22-AA22)*E22</f>
        <v>798</v>
      </c>
      <c r="AE22" s="1">
        <v>67698</v>
      </c>
      <c r="AF22" s="1">
        <f>(AE22-AC22)*E22</f>
        <v>386</v>
      </c>
      <c r="AG22" s="20" t="s">
        <v>42</v>
      </c>
    </row>
    <row r="23" spans="1:33" ht="15">
      <c r="A23" s="29"/>
      <c r="B23" s="28"/>
      <c r="C23" s="25"/>
      <c r="D23" s="26"/>
      <c r="E23" s="26"/>
      <c r="F23" s="1" t="s">
        <v>19</v>
      </c>
      <c r="G23" s="1"/>
      <c r="H23" s="1">
        <v>48409</v>
      </c>
      <c r="I23" s="1">
        <v>49595</v>
      </c>
      <c r="J23" s="1">
        <f>(I23-H23)*E22</f>
        <v>1186</v>
      </c>
      <c r="K23" s="1">
        <v>50427</v>
      </c>
      <c r="L23" s="13">
        <f>(K23-I23)*E22</f>
        <v>832</v>
      </c>
      <c r="M23" s="1">
        <v>51413</v>
      </c>
      <c r="N23" s="13">
        <f>(M23-K23)*E22</f>
        <v>986</v>
      </c>
      <c r="O23" s="1">
        <v>52184</v>
      </c>
      <c r="P23" s="1">
        <f>(O23-M23)*E22</f>
        <v>771</v>
      </c>
      <c r="Q23" s="1">
        <v>52949</v>
      </c>
      <c r="R23" s="1">
        <f>(Q23-O23)*E22</f>
        <v>765</v>
      </c>
      <c r="S23" s="1">
        <v>53693</v>
      </c>
      <c r="T23" s="1">
        <f>(S23-Q23)*E22</f>
        <v>744</v>
      </c>
      <c r="U23" s="1">
        <v>54304</v>
      </c>
      <c r="V23" s="1">
        <f>(U23-S23)*E22</f>
        <v>611</v>
      </c>
      <c r="W23" s="1">
        <v>54910.8</v>
      </c>
      <c r="X23" s="17">
        <f>(W23-U23)*E22+0.2</f>
        <v>607.000000000003</v>
      </c>
      <c r="Y23" s="1">
        <v>55630</v>
      </c>
      <c r="Z23" s="17">
        <f>(Y23-W23)*E22-0.2</f>
        <v>718.999999999997</v>
      </c>
      <c r="AA23" s="1">
        <v>56267</v>
      </c>
      <c r="AB23" s="17">
        <f>(AA23-Y23)*E22</f>
        <v>637</v>
      </c>
      <c r="AC23" s="1">
        <v>57032</v>
      </c>
      <c r="AD23" s="17">
        <f>(AC23-AA23)*E22</f>
        <v>765</v>
      </c>
      <c r="AE23" s="1">
        <v>57347</v>
      </c>
      <c r="AF23" s="1">
        <f>(AE23-AC23)*E22</f>
        <v>315</v>
      </c>
      <c r="AG23" s="21"/>
    </row>
    <row r="24" spans="1:32" ht="15">
      <c r="A24" s="29"/>
      <c r="B24" s="18"/>
      <c r="C24" s="38">
        <v>107385601</v>
      </c>
      <c r="D24" s="26" t="s">
        <v>25</v>
      </c>
      <c r="E24" s="26">
        <v>1</v>
      </c>
      <c r="F24" s="1" t="s">
        <v>18</v>
      </c>
      <c r="G24" s="1"/>
      <c r="H24" s="1"/>
      <c r="I24" s="1"/>
      <c r="J24" s="1"/>
      <c r="K24" s="1"/>
      <c r="L24" s="13"/>
      <c r="M24" s="1"/>
      <c r="N24" s="13"/>
      <c r="O24" s="1"/>
      <c r="P24" s="1"/>
      <c r="Q24" s="1"/>
      <c r="R24" s="1"/>
      <c r="S24" s="1"/>
      <c r="T24" s="1"/>
      <c r="U24" s="1"/>
      <c r="V24" s="1"/>
      <c r="W24" s="1"/>
      <c r="X24" s="17"/>
      <c r="Y24" s="1"/>
      <c r="Z24" s="17"/>
      <c r="AA24" s="1"/>
      <c r="AB24" s="17"/>
      <c r="AC24" s="1">
        <v>0.85</v>
      </c>
      <c r="AD24" s="17"/>
      <c r="AE24" s="1">
        <v>163</v>
      </c>
      <c r="AF24" s="17">
        <f>(AE24-AC24)*E24-0.15</f>
        <v>162</v>
      </c>
    </row>
    <row r="25" spans="1:32" ht="15">
      <c r="A25" s="29"/>
      <c r="B25" s="18"/>
      <c r="C25" s="39"/>
      <c r="D25" s="26"/>
      <c r="E25" s="26"/>
      <c r="F25" s="1" t="s">
        <v>19</v>
      </c>
      <c r="G25" s="1"/>
      <c r="H25" s="1"/>
      <c r="I25" s="1"/>
      <c r="J25" s="1"/>
      <c r="K25" s="1"/>
      <c r="L25" s="13"/>
      <c r="M25" s="1"/>
      <c r="N25" s="13"/>
      <c r="O25" s="1"/>
      <c r="P25" s="1"/>
      <c r="Q25" s="1"/>
      <c r="R25" s="1"/>
      <c r="S25" s="1"/>
      <c r="T25" s="1"/>
      <c r="U25" s="1"/>
      <c r="V25" s="1"/>
      <c r="W25" s="1"/>
      <c r="X25" s="17"/>
      <c r="Y25" s="1"/>
      <c r="Z25" s="17"/>
      <c r="AA25" s="1"/>
      <c r="AB25" s="17"/>
      <c r="AC25" s="1">
        <v>0.5</v>
      </c>
      <c r="AD25" s="17"/>
      <c r="AE25" s="1">
        <v>145</v>
      </c>
      <c r="AF25" s="1">
        <f>(AE25-AC25)*E24+0.5</f>
        <v>145</v>
      </c>
    </row>
    <row r="26" spans="1:32" ht="15">
      <c r="A26" s="29"/>
      <c r="B26" s="27">
        <v>1</v>
      </c>
      <c r="C26" s="36">
        <v>468691</v>
      </c>
      <c r="D26" s="26" t="s">
        <v>21</v>
      </c>
      <c r="E26" s="26">
        <v>1</v>
      </c>
      <c r="F26" s="1" t="s">
        <v>18</v>
      </c>
      <c r="G26" s="1">
        <v>3010</v>
      </c>
      <c r="H26" s="1">
        <v>692</v>
      </c>
      <c r="I26" s="1">
        <v>714</v>
      </c>
      <c r="J26" s="1">
        <f>(I26-H26)*E26</f>
        <v>22</v>
      </c>
      <c r="K26" s="1">
        <v>735</v>
      </c>
      <c r="L26" s="13">
        <f>(K26-I26)*E26</f>
        <v>21</v>
      </c>
      <c r="M26" s="1">
        <v>753</v>
      </c>
      <c r="N26" s="13">
        <f>(M26-K26)*E26</f>
        <v>18</v>
      </c>
      <c r="O26" s="1">
        <v>774</v>
      </c>
      <c r="P26" s="1">
        <f>(O26-M26)*E26</f>
        <v>21</v>
      </c>
      <c r="Q26" s="1">
        <v>793</v>
      </c>
      <c r="R26" s="1">
        <f>(Q26-O26)*E26</f>
        <v>19</v>
      </c>
      <c r="S26" s="1">
        <v>813</v>
      </c>
      <c r="T26" s="1">
        <f>(S26-Q26)*E26</f>
        <v>20</v>
      </c>
      <c r="U26" s="1">
        <v>834</v>
      </c>
      <c r="V26" s="1">
        <f>(U26-S26)*E26</f>
        <v>21</v>
      </c>
      <c r="W26" s="1">
        <v>854.99</v>
      </c>
      <c r="X26" s="17">
        <f>(W26-U26)*E26+0.01</f>
        <v>21.00000000000001</v>
      </c>
      <c r="Y26" s="1">
        <v>876</v>
      </c>
      <c r="Z26" s="17">
        <f>(Y26-W26)*E26-0.01</f>
        <v>20.99999999999999</v>
      </c>
      <c r="AA26" s="1">
        <v>897</v>
      </c>
      <c r="AB26" s="17">
        <f>(AA26-Y26)*E26</f>
        <v>21</v>
      </c>
      <c r="AC26" s="1">
        <v>916</v>
      </c>
      <c r="AD26" s="17">
        <f>(AC26-AA26)*E26</f>
        <v>19</v>
      </c>
      <c r="AE26" s="1">
        <v>932</v>
      </c>
      <c r="AF26" s="1">
        <f>(AE26-AC26)*E26</f>
        <v>16</v>
      </c>
    </row>
    <row r="27" spans="1:32" ht="15">
      <c r="A27" s="29"/>
      <c r="B27" s="28"/>
      <c r="C27" s="37"/>
      <c r="D27" s="26"/>
      <c r="E27" s="26"/>
      <c r="F27" s="1" t="s">
        <v>19</v>
      </c>
      <c r="G27" s="1">
        <v>2380</v>
      </c>
      <c r="H27" s="1">
        <v>803</v>
      </c>
      <c r="I27" s="1">
        <v>837</v>
      </c>
      <c r="J27" s="1">
        <f>(I27-H27)*E26</f>
        <v>34</v>
      </c>
      <c r="K27" s="1">
        <v>859</v>
      </c>
      <c r="L27" s="13">
        <f>(K27-I27)*E26</f>
        <v>22</v>
      </c>
      <c r="M27" s="1">
        <v>885</v>
      </c>
      <c r="N27" s="13">
        <f>(M27-K27)*E26</f>
        <v>26</v>
      </c>
      <c r="O27" s="1">
        <v>907</v>
      </c>
      <c r="P27" s="1">
        <f>(O27-M27)*E26</f>
        <v>22</v>
      </c>
      <c r="Q27" s="1">
        <v>929</v>
      </c>
      <c r="R27" s="1">
        <f>(Q27-O27)*E26</f>
        <v>22</v>
      </c>
      <c r="S27" s="1">
        <v>953</v>
      </c>
      <c r="T27" s="1">
        <f>(S27-Q27)*E26</f>
        <v>24</v>
      </c>
      <c r="U27" s="1">
        <v>975</v>
      </c>
      <c r="V27" s="1">
        <f>(U27-S27)*E26</f>
        <v>22</v>
      </c>
      <c r="W27" s="1">
        <v>997.53</v>
      </c>
      <c r="X27" s="17">
        <f>(W27-U27)*E26-0.53</f>
        <v>21.99999999999997</v>
      </c>
      <c r="Y27" s="1">
        <v>1022</v>
      </c>
      <c r="Z27" s="17">
        <f>(Y27-W27)*E26+0.53</f>
        <v>25.00000000000003</v>
      </c>
      <c r="AA27" s="1">
        <v>1044</v>
      </c>
      <c r="AB27" s="17">
        <f>(AA27-Y27)*E26</f>
        <v>22</v>
      </c>
      <c r="AC27" s="1">
        <v>1069</v>
      </c>
      <c r="AD27" s="17">
        <f>(AC27-AA27)*E26</f>
        <v>25</v>
      </c>
      <c r="AE27" s="1">
        <v>1086</v>
      </c>
      <c r="AF27" s="1">
        <f>(AE27-AC27)*E26</f>
        <v>17</v>
      </c>
    </row>
    <row r="28" spans="1:32" ht="15" customHeight="1">
      <c r="A28" s="29"/>
      <c r="B28" s="27">
        <v>7</v>
      </c>
      <c r="C28" s="22">
        <v>8842043001449</v>
      </c>
      <c r="D28" s="24" t="s">
        <v>26</v>
      </c>
      <c r="E28" s="48">
        <v>1</v>
      </c>
      <c r="F28" s="1" t="s">
        <v>18</v>
      </c>
      <c r="G28" s="1"/>
      <c r="H28" s="1">
        <v>5.5</v>
      </c>
      <c r="I28" s="1">
        <v>5.5</v>
      </c>
      <c r="J28" s="1">
        <f>(I28-H28)*E28</f>
        <v>0</v>
      </c>
      <c r="K28" s="1">
        <v>5.5</v>
      </c>
      <c r="L28" s="13">
        <f>(K28-I28)*E28</f>
        <v>0</v>
      </c>
      <c r="M28" s="20" t="s">
        <v>42</v>
      </c>
      <c r="N28" s="1">
        <v>0</v>
      </c>
      <c r="O28" s="1"/>
      <c r="P28" s="1">
        <v>0</v>
      </c>
      <c r="Q28" s="1"/>
      <c r="R28" s="1">
        <f>(Q28-O28)*E28</f>
        <v>0</v>
      </c>
      <c r="S28" s="1"/>
      <c r="T28" s="1">
        <f>(S28-Q28)*E28</f>
        <v>0</v>
      </c>
      <c r="U28" s="1"/>
      <c r="V28" s="1">
        <f>(U28-S28)*E28</f>
        <v>0</v>
      </c>
      <c r="W28" s="1"/>
      <c r="X28" s="17">
        <f>(W28-U28)*E28</f>
        <v>0</v>
      </c>
      <c r="Y28" s="1"/>
      <c r="Z28" s="17">
        <f>(Y28-W28)*E28</f>
        <v>0</v>
      </c>
      <c r="AA28" s="1"/>
      <c r="AB28" s="17">
        <f>(AA28-Y28)*E28</f>
        <v>0</v>
      </c>
      <c r="AC28" s="1"/>
      <c r="AD28" s="17">
        <f>(AC28-AA28)*E28</f>
        <v>0</v>
      </c>
      <c r="AE28" s="1"/>
      <c r="AF28" s="1">
        <f>(AE28-AC28)*E28</f>
        <v>0</v>
      </c>
    </row>
    <row r="29" spans="1:32" ht="15">
      <c r="A29" s="29"/>
      <c r="B29" s="28"/>
      <c r="C29" s="23"/>
      <c r="D29" s="25"/>
      <c r="E29" s="49"/>
      <c r="F29" s="1" t="s">
        <v>19</v>
      </c>
      <c r="G29" s="1"/>
      <c r="H29" s="1">
        <v>0</v>
      </c>
      <c r="I29" s="1">
        <v>6</v>
      </c>
      <c r="J29" s="11">
        <f>(I29-H29)*E28</f>
        <v>6</v>
      </c>
      <c r="K29" s="1">
        <v>6</v>
      </c>
      <c r="L29" s="13">
        <f>(K29-I29)*E28</f>
        <v>0</v>
      </c>
      <c r="M29" s="21"/>
      <c r="N29" s="1">
        <v>0</v>
      </c>
      <c r="O29" s="1"/>
      <c r="P29" s="1">
        <v>0</v>
      </c>
      <c r="Q29" s="1"/>
      <c r="R29" s="1">
        <f>(Q29-O29)*E28</f>
        <v>0</v>
      </c>
      <c r="S29" s="1"/>
      <c r="T29" s="1">
        <f>(S29-Q29)*E28</f>
        <v>0</v>
      </c>
      <c r="U29" s="1"/>
      <c r="V29" s="1">
        <f>(U29-S29)*E28</f>
        <v>0</v>
      </c>
      <c r="W29" s="1"/>
      <c r="X29" s="17">
        <f>(W29-U29)*E28</f>
        <v>0</v>
      </c>
      <c r="Y29" s="1"/>
      <c r="Z29" s="17">
        <f>(Y29-W29)*E28</f>
        <v>0</v>
      </c>
      <c r="AA29" s="1"/>
      <c r="AB29" s="17">
        <f>(AA29-Y29)*E28</f>
        <v>0</v>
      </c>
      <c r="AC29" s="1"/>
      <c r="AD29" s="17">
        <f>(AC29-AA29)*E28</f>
        <v>0</v>
      </c>
      <c r="AE29" s="1"/>
      <c r="AF29" s="1">
        <f>(AE29-AC29)*E28</f>
        <v>0</v>
      </c>
    </row>
    <row r="30" spans="1:32" ht="15">
      <c r="A30" s="29"/>
      <c r="B30" s="12"/>
      <c r="C30" s="22">
        <v>338716</v>
      </c>
      <c r="D30" s="24" t="s">
        <v>26</v>
      </c>
      <c r="E30" s="48">
        <v>1</v>
      </c>
      <c r="F30" s="1" t="s">
        <v>18</v>
      </c>
      <c r="G30" s="1"/>
      <c r="H30" s="1"/>
      <c r="I30" s="1">
        <v>1</v>
      </c>
      <c r="J30" s="11"/>
      <c r="K30" s="1">
        <v>2.89</v>
      </c>
      <c r="L30" s="14">
        <f>(K30-I30)*E30+0.11</f>
        <v>2</v>
      </c>
      <c r="M30" s="1">
        <v>2.89</v>
      </c>
      <c r="N30" s="1">
        <f>(M30-K30)*E30</f>
        <v>0</v>
      </c>
      <c r="O30" s="1">
        <v>2.89</v>
      </c>
      <c r="P30" s="1">
        <f>(O30-M30)*E30</f>
        <v>0</v>
      </c>
      <c r="Q30" s="1">
        <v>2.89</v>
      </c>
      <c r="R30" s="1">
        <f>(Q30-O30)*E30</f>
        <v>0</v>
      </c>
      <c r="S30" s="1">
        <f>2.89</f>
        <v>2.89</v>
      </c>
      <c r="T30" s="1">
        <f>(S30-Q30)*E30</f>
        <v>0</v>
      </c>
      <c r="U30" s="1">
        <v>2.89</v>
      </c>
      <c r="V30" s="1">
        <f>(U30-S30)*E30</f>
        <v>0</v>
      </c>
      <c r="W30" s="1">
        <v>2.89</v>
      </c>
      <c r="X30" s="17">
        <f>(W30-U30)*E30</f>
        <v>0</v>
      </c>
      <c r="Y30" s="1">
        <v>2.89</v>
      </c>
      <c r="Z30" s="17">
        <f>(Y30-W30)*E30</f>
        <v>0</v>
      </c>
      <c r="AA30" s="1">
        <v>2.89</v>
      </c>
      <c r="AB30" s="17">
        <f>(AA30-Y30)*E30</f>
        <v>0</v>
      </c>
      <c r="AC30" s="1">
        <v>2.89</v>
      </c>
      <c r="AD30" s="17">
        <f>(AC30-AA30)*E30</f>
        <v>0</v>
      </c>
      <c r="AE30" s="1">
        <v>2.89</v>
      </c>
      <c r="AF30" s="1">
        <f>(AE30-AC30)*E30</f>
        <v>0</v>
      </c>
    </row>
    <row r="31" spans="1:32" ht="15">
      <c r="A31" s="29"/>
      <c r="B31" s="12"/>
      <c r="C31" s="23"/>
      <c r="D31" s="25"/>
      <c r="E31" s="49"/>
      <c r="F31" s="1" t="s">
        <v>19</v>
      </c>
      <c r="G31" s="1"/>
      <c r="H31" s="1"/>
      <c r="I31" s="1">
        <v>1</v>
      </c>
      <c r="J31" s="11"/>
      <c r="K31" s="1">
        <v>1</v>
      </c>
      <c r="L31" s="13">
        <f>(K31-I31)*E30</f>
        <v>0</v>
      </c>
      <c r="M31" s="1">
        <v>1</v>
      </c>
      <c r="N31" s="1">
        <f>(M31-K31)*E30</f>
        <v>0</v>
      </c>
      <c r="O31" s="1">
        <v>1</v>
      </c>
      <c r="P31" s="1">
        <f>(O31-M31)*E30</f>
        <v>0</v>
      </c>
      <c r="Q31" s="1">
        <v>1</v>
      </c>
      <c r="R31" s="1">
        <f>(Q31-O31)*E30</f>
        <v>0</v>
      </c>
      <c r="S31" s="1">
        <v>1</v>
      </c>
      <c r="T31" s="1">
        <f>(S31-Q31)*E30</f>
        <v>0</v>
      </c>
      <c r="U31" s="1">
        <v>1</v>
      </c>
      <c r="V31" s="1">
        <f>(U31-S31)*E30</f>
        <v>0</v>
      </c>
      <c r="W31" s="1">
        <v>1</v>
      </c>
      <c r="X31" s="17">
        <f>(W31-U31)*E30</f>
        <v>0</v>
      </c>
      <c r="Y31" s="1">
        <v>1</v>
      </c>
      <c r="Z31" s="17">
        <f>(Y31-W31)*E30</f>
        <v>0</v>
      </c>
      <c r="AA31" s="1">
        <v>1</v>
      </c>
      <c r="AB31" s="17">
        <f>(AA31-Y31)*E30</f>
        <v>0</v>
      </c>
      <c r="AC31" s="1">
        <v>1</v>
      </c>
      <c r="AD31" s="17">
        <f>(AC31-AA31)*E30</f>
        <v>0</v>
      </c>
      <c r="AE31" s="1">
        <v>1</v>
      </c>
      <c r="AF31" s="1">
        <f>(AE31-AC31)*E30</f>
        <v>0</v>
      </c>
    </row>
    <row r="32" spans="1:32" ht="15">
      <c r="A32" s="29"/>
      <c r="B32" s="27">
        <v>8</v>
      </c>
      <c r="C32" s="22">
        <v>8842044000420</v>
      </c>
      <c r="D32" s="24" t="s">
        <v>26</v>
      </c>
      <c r="E32" s="48">
        <v>1</v>
      </c>
      <c r="F32" s="1" t="s">
        <v>18</v>
      </c>
      <c r="G32" s="1"/>
      <c r="H32" s="1">
        <v>306</v>
      </c>
      <c r="I32" s="1">
        <v>318</v>
      </c>
      <c r="J32" s="1">
        <f>(I32-H32)*E32</f>
        <v>12</v>
      </c>
      <c r="K32" s="1">
        <v>328</v>
      </c>
      <c r="L32" s="13">
        <f>(K32-I32)*E32</f>
        <v>10</v>
      </c>
      <c r="M32" s="1">
        <v>399</v>
      </c>
      <c r="N32" s="13">
        <f>(M32-K32)*E32</f>
        <v>71</v>
      </c>
      <c r="O32" s="1">
        <v>399</v>
      </c>
      <c r="P32" s="1">
        <f>(O32-M32)*E32</f>
        <v>0</v>
      </c>
      <c r="Q32" s="1">
        <v>400</v>
      </c>
      <c r="R32" s="1">
        <f>(Q32-O32)*E32</f>
        <v>1</v>
      </c>
      <c r="S32" s="1">
        <v>402</v>
      </c>
      <c r="T32" s="1">
        <f>(S32-Q32)*E32</f>
        <v>2</v>
      </c>
      <c r="U32" s="1">
        <f>412</f>
        <v>412</v>
      </c>
      <c r="V32" s="1">
        <f>(U32-S32)*E32</f>
        <v>10</v>
      </c>
      <c r="W32" s="1">
        <v>421.04</v>
      </c>
      <c r="X32" s="17">
        <f>(W32-U32)*E32-0.04</f>
        <v>9.000000000000021</v>
      </c>
      <c r="Y32" s="1">
        <v>422</v>
      </c>
      <c r="Z32" s="17">
        <f>(Y32-W32)*E32+0.04</f>
        <v>0.9999999999999796</v>
      </c>
      <c r="AA32" s="1">
        <v>423</v>
      </c>
      <c r="AB32" s="17">
        <f>(AA32-Y32)*E32</f>
        <v>1</v>
      </c>
      <c r="AC32" s="1">
        <v>424</v>
      </c>
      <c r="AD32" s="17">
        <f>(AC32-AA32)*E32</f>
        <v>1</v>
      </c>
      <c r="AE32" s="20" t="s">
        <v>42</v>
      </c>
      <c r="AF32" s="1">
        <v>0</v>
      </c>
    </row>
    <row r="33" spans="1:32" ht="15">
      <c r="A33" s="29"/>
      <c r="B33" s="28"/>
      <c r="C33" s="23"/>
      <c r="D33" s="25"/>
      <c r="E33" s="49"/>
      <c r="F33" s="1" t="s">
        <v>19</v>
      </c>
      <c r="G33" s="1"/>
      <c r="H33" s="1">
        <v>356</v>
      </c>
      <c r="I33" s="1">
        <v>374</v>
      </c>
      <c r="J33" s="1">
        <f>(I33-H33)*E32</f>
        <v>18</v>
      </c>
      <c r="K33" s="1">
        <v>385</v>
      </c>
      <c r="L33" s="13">
        <f>(K33-I33)*E32</f>
        <v>11</v>
      </c>
      <c r="M33" s="1">
        <v>399</v>
      </c>
      <c r="N33" s="1">
        <f>(M33-K33)*E32</f>
        <v>14</v>
      </c>
      <c r="O33" s="1">
        <v>410</v>
      </c>
      <c r="P33" s="1">
        <f>(O33-M33)*E32</f>
        <v>11</v>
      </c>
      <c r="Q33" s="1">
        <v>422</v>
      </c>
      <c r="R33" s="1">
        <f>(Q33-O33)*E32</f>
        <v>12</v>
      </c>
      <c r="S33" s="1">
        <v>434</v>
      </c>
      <c r="T33" s="1">
        <f>(S33-Q33)*E32</f>
        <v>12</v>
      </c>
      <c r="U33" s="1">
        <v>446</v>
      </c>
      <c r="V33" s="1">
        <f>(U33-S33)*E32</f>
        <v>12</v>
      </c>
      <c r="W33" s="1">
        <v>457.85</v>
      </c>
      <c r="X33" s="17">
        <f>(W33-U33)*E32+0.15</f>
        <v>12.000000000000023</v>
      </c>
      <c r="Y33" s="1">
        <v>470</v>
      </c>
      <c r="Z33" s="17">
        <f>(Y33-W33)*E32-0.15</f>
        <v>11.999999999999977</v>
      </c>
      <c r="AA33" s="1">
        <v>482</v>
      </c>
      <c r="AB33" s="17">
        <f>(AA33-Y33)*E32</f>
        <v>12</v>
      </c>
      <c r="AC33" s="1">
        <v>483</v>
      </c>
      <c r="AD33" s="17">
        <f>(AC33-AA33)*E32</f>
        <v>1</v>
      </c>
      <c r="AE33" s="21"/>
      <c r="AF33" s="1">
        <v>0</v>
      </c>
    </row>
    <row r="34" spans="1:32" ht="15">
      <c r="A34" s="29"/>
      <c r="B34" s="15"/>
      <c r="C34" s="46">
        <v>107385629</v>
      </c>
      <c r="D34" s="24" t="s">
        <v>26</v>
      </c>
      <c r="E34" s="48">
        <v>1</v>
      </c>
      <c r="F34" s="1" t="s">
        <v>18</v>
      </c>
      <c r="G34" s="1"/>
      <c r="H34" s="1"/>
      <c r="I34" s="1"/>
      <c r="J34" s="1"/>
      <c r="K34" s="1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7"/>
      <c r="Y34" s="1"/>
      <c r="Z34" s="17"/>
      <c r="AA34" s="1"/>
      <c r="AB34" s="17"/>
      <c r="AC34" s="1">
        <v>0.85</v>
      </c>
      <c r="AD34" s="17"/>
      <c r="AE34" s="1">
        <v>2</v>
      </c>
      <c r="AF34" s="1">
        <f>(AE34-AC34)*E34-0.15</f>
        <v>0.9999999999999999</v>
      </c>
    </row>
    <row r="35" spans="1:32" ht="15">
      <c r="A35" s="29"/>
      <c r="B35" s="15"/>
      <c r="C35" s="47"/>
      <c r="D35" s="25"/>
      <c r="E35" s="49"/>
      <c r="F35" s="1" t="s">
        <v>19</v>
      </c>
      <c r="G35" s="1"/>
      <c r="H35" s="1"/>
      <c r="I35" s="1"/>
      <c r="J35" s="1"/>
      <c r="K35" s="1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7"/>
      <c r="Y35" s="1"/>
      <c r="Z35" s="17"/>
      <c r="AA35" s="1"/>
      <c r="AB35" s="17"/>
      <c r="AC35" s="1">
        <v>0.5</v>
      </c>
      <c r="AD35" s="17"/>
      <c r="AE35" s="1">
        <v>2</v>
      </c>
      <c r="AF35" s="1">
        <f>(AE35-AC35)*E34+0.5</f>
        <v>2</v>
      </c>
    </row>
    <row r="36" spans="1:32" ht="15">
      <c r="A36" s="29"/>
      <c r="B36" s="15"/>
      <c r="C36" s="40" t="s">
        <v>44</v>
      </c>
      <c r="D36" s="52"/>
      <c r="E36" s="44"/>
      <c r="F36" s="1" t="s">
        <v>18</v>
      </c>
      <c r="G36" s="1"/>
      <c r="H36" s="1"/>
      <c r="I36" s="1"/>
      <c r="J36" s="1"/>
      <c r="K36" s="1"/>
      <c r="L36" s="13"/>
      <c r="M36" s="1"/>
      <c r="N36" s="1">
        <f>-N38</f>
        <v>-625</v>
      </c>
      <c r="O36" s="1"/>
      <c r="P36" s="1">
        <f>-P38</f>
        <v>-683</v>
      </c>
      <c r="Q36" s="1"/>
      <c r="R36" s="1">
        <f>-R38</f>
        <v>-534</v>
      </c>
      <c r="S36" s="1"/>
      <c r="T36" s="1">
        <f>-T38</f>
        <v>-490</v>
      </c>
      <c r="U36" s="1"/>
      <c r="V36" s="1">
        <f>-V38</f>
        <v>-704</v>
      </c>
      <c r="W36" s="1"/>
      <c r="X36" s="17">
        <f>-X38</f>
        <v>-545</v>
      </c>
      <c r="Y36" s="1"/>
      <c r="Z36" s="17">
        <f>-Z38</f>
        <v>-732</v>
      </c>
      <c r="AA36" s="1"/>
      <c r="AB36" s="17">
        <f>-AB38</f>
        <v>-697</v>
      </c>
      <c r="AC36" s="1"/>
      <c r="AD36" s="17">
        <f>-AD38</f>
        <v>-5</v>
      </c>
      <c r="AE36" s="1"/>
      <c r="AF36" s="1">
        <f>-AF38</f>
        <v>-1200</v>
      </c>
    </row>
    <row r="37" spans="1:32" ht="15">
      <c r="A37" s="29"/>
      <c r="B37" s="15"/>
      <c r="C37" s="53"/>
      <c r="D37" s="54"/>
      <c r="E37" s="45"/>
      <c r="F37" s="1" t="s">
        <v>19</v>
      </c>
      <c r="G37" s="1"/>
      <c r="H37" s="1"/>
      <c r="I37" s="1"/>
      <c r="J37" s="1"/>
      <c r="K37" s="1"/>
      <c r="L37" s="13"/>
      <c r="M37" s="1"/>
      <c r="N37" s="1">
        <f>-N39</f>
        <v>0</v>
      </c>
      <c r="O37" s="1"/>
      <c r="P37" s="1">
        <f>-P39</f>
        <v>0</v>
      </c>
      <c r="Q37" s="1"/>
      <c r="R37" s="1">
        <f>-R39</f>
        <v>0</v>
      </c>
      <c r="S37" s="1"/>
      <c r="T37" s="1">
        <f>-T39</f>
        <v>0</v>
      </c>
      <c r="U37" s="1"/>
      <c r="V37" s="1">
        <f>-V39</f>
        <v>0</v>
      </c>
      <c r="W37" s="1"/>
      <c r="X37" s="17">
        <f>-X39</f>
        <v>0</v>
      </c>
      <c r="Y37" s="1"/>
      <c r="Z37" s="17">
        <f>-Z39</f>
        <v>0</v>
      </c>
      <c r="AA37" s="1"/>
      <c r="AB37" s="17">
        <f>-AB39</f>
        <v>0</v>
      </c>
      <c r="AC37" s="1"/>
      <c r="AD37" s="17">
        <f>-AD39</f>
        <v>0</v>
      </c>
      <c r="AE37" s="1"/>
      <c r="AF37" s="1">
        <f>-AF39</f>
        <v>0</v>
      </c>
    </row>
    <row r="38" spans="1:32" ht="24.75" customHeight="1">
      <c r="A38" s="29"/>
      <c r="B38" s="15"/>
      <c r="C38" s="40">
        <v>230389</v>
      </c>
      <c r="D38" s="42" t="s">
        <v>43</v>
      </c>
      <c r="E38" s="44">
        <v>1</v>
      </c>
      <c r="F38" s="1" t="s">
        <v>18</v>
      </c>
      <c r="G38" s="1"/>
      <c r="H38" s="1"/>
      <c r="I38" s="1"/>
      <c r="J38" s="1"/>
      <c r="K38" s="1">
        <v>5164</v>
      </c>
      <c r="L38" s="13"/>
      <c r="M38" s="1">
        <v>5789</v>
      </c>
      <c r="N38" s="1">
        <f>(M38-K38)*E38</f>
        <v>625</v>
      </c>
      <c r="O38" s="1">
        <v>6472</v>
      </c>
      <c r="P38" s="1">
        <f>(O38-M38)*E38</f>
        <v>683</v>
      </c>
      <c r="Q38" s="1">
        <v>7006</v>
      </c>
      <c r="R38" s="1">
        <f>(Q38-O38)*E38</f>
        <v>534</v>
      </c>
      <c r="S38" s="1">
        <v>7496</v>
      </c>
      <c r="T38" s="1">
        <f>(S38-Q38)*E38</f>
        <v>490</v>
      </c>
      <c r="U38" s="1">
        <v>8200</v>
      </c>
      <c r="V38" s="1">
        <f>(U38-S38)*E38</f>
        <v>704</v>
      </c>
      <c r="W38" s="1">
        <v>8745</v>
      </c>
      <c r="X38" s="17">
        <f>(W38-U38)*E38</f>
        <v>545</v>
      </c>
      <c r="Y38" s="1">
        <v>9477</v>
      </c>
      <c r="Z38" s="17">
        <f>(Y38-W38)*E38</f>
        <v>732</v>
      </c>
      <c r="AA38" s="1">
        <v>10174</v>
      </c>
      <c r="AB38" s="17">
        <f>(AA38-Y38)*E38</f>
        <v>697</v>
      </c>
      <c r="AC38" s="1">
        <v>10179</v>
      </c>
      <c r="AD38" s="17">
        <f>(AC38-AA38)*E38</f>
        <v>5</v>
      </c>
      <c r="AE38" s="1">
        <v>11379</v>
      </c>
      <c r="AF38" s="1">
        <f>(AE38-AC38)*E38</f>
        <v>1200</v>
      </c>
    </row>
    <row r="39" spans="1:32" ht="25.5" customHeight="1">
      <c r="A39" s="29"/>
      <c r="B39" s="15"/>
      <c r="C39" s="41"/>
      <c r="D39" s="43"/>
      <c r="E39" s="45"/>
      <c r="F39" s="1" t="s">
        <v>19</v>
      </c>
      <c r="G39" s="1"/>
      <c r="H39" s="1"/>
      <c r="I39" s="1"/>
      <c r="J39" s="1"/>
      <c r="K39" s="1">
        <v>0</v>
      </c>
      <c r="L39" s="13"/>
      <c r="M39" s="1">
        <v>0</v>
      </c>
      <c r="N39" s="1">
        <f>(M39-K39)*E38</f>
        <v>0</v>
      </c>
      <c r="O39" s="1">
        <v>0</v>
      </c>
      <c r="P39" s="1">
        <f>(O39-M39)*E38</f>
        <v>0</v>
      </c>
      <c r="Q39" s="1">
        <v>0</v>
      </c>
      <c r="R39" s="1">
        <f>(Q39-O39)*E38</f>
        <v>0</v>
      </c>
      <c r="S39" s="1">
        <v>0</v>
      </c>
      <c r="T39" s="1">
        <f>(S39-Q39)*E38</f>
        <v>0</v>
      </c>
      <c r="U39" s="1">
        <v>0</v>
      </c>
      <c r="V39" s="1">
        <f>(U39-S39)*E38</f>
        <v>0</v>
      </c>
      <c r="W39" s="1"/>
      <c r="X39" s="17">
        <f>(W39-U39)*E38</f>
        <v>0</v>
      </c>
      <c r="Y39" s="1">
        <v>0</v>
      </c>
      <c r="Z39" s="17">
        <f>(Y39-W39)*E38</f>
        <v>0</v>
      </c>
      <c r="AA39" s="1"/>
      <c r="AB39" s="17">
        <f>(AA39-Y39)*E38</f>
        <v>0</v>
      </c>
      <c r="AC39" s="1"/>
      <c r="AD39" s="17">
        <f>(AC39-AA39)*E38</f>
        <v>0</v>
      </c>
      <c r="AE39" s="1"/>
      <c r="AF39" s="1">
        <f>(AE39-AC39)*E38</f>
        <v>0</v>
      </c>
    </row>
    <row r="40" spans="1:32" ht="15.75" customHeight="1">
      <c r="A40" s="29"/>
      <c r="B40" s="15"/>
      <c r="C40" s="40" t="s">
        <v>45</v>
      </c>
      <c r="D40" s="52"/>
      <c r="E40" s="44"/>
      <c r="F40" s="1" t="s">
        <v>18</v>
      </c>
      <c r="G40" s="1"/>
      <c r="H40" s="1"/>
      <c r="I40" s="1"/>
      <c r="J40" s="1"/>
      <c r="K40" s="1"/>
      <c r="L40" s="13"/>
      <c r="M40" s="1"/>
      <c r="N40" s="1">
        <f>-N42</f>
        <v>-1884</v>
      </c>
      <c r="O40" s="1"/>
      <c r="P40" s="1">
        <f>-P42</f>
        <v>-1722</v>
      </c>
      <c r="Q40" s="1"/>
      <c r="R40" s="1">
        <f>-R42</f>
        <v>-1614</v>
      </c>
      <c r="S40" s="1"/>
      <c r="T40" s="1">
        <f>-T42</f>
        <v>-1830</v>
      </c>
      <c r="U40" s="1"/>
      <c r="V40" s="1">
        <f>-V42</f>
        <v>-2412</v>
      </c>
      <c r="W40" s="1"/>
      <c r="X40" s="17">
        <f>-X42</f>
        <v>-1188</v>
      </c>
      <c r="Y40" s="1"/>
      <c r="Z40" s="17">
        <f>-Z42</f>
        <v>-1572</v>
      </c>
      <c r="AA40" s="1"/>
      <c r="AB40" s="17">
        <f>-AB42</f>
        <v>-1644</v>
      </c>
      <c r="AC40" s="1"/>
      <c r="AD40" s="17">
        <f>-AD42</f>
        <v>-1608</v>
      </c>
      <c r="AE40" s="1"/>
      <c r="AF40" s="1">
        <f>-AF42</f>
        <v>-1266</v>
      </c>
    </row>
    <row r="41" spans="1:32" ht="15">
      <c r="A41" s="29"/>
      <c r="B41" s="15"/>
      <c r="C41" s="53"/>
      <c r="D41" s="54"/>
      <c r="E41" s="45"/>
      <c r="F41" s="1" t="s">
        <v>19</v>
      </c>
      <c r="G41" s="1"/>
      <c r="H41" s="1"/>
      <c r="I41" s="1"/>
      <c r="J41" s="1"/>
      <c r="K41" s="1"/>
      <c r="L41" s="13"/>
      <c r="M41" s="1"/>
      <c r="N41" s="1">
        <f>-N43</f>
        <v>0</v>
      </c>
      <c r="O41" s="1"/>
      <c r="P41" s="1">
        <f>-P43</f>
        <v>0</v>
      </c>
      <c r="Q41" s="1"/>
      <c r="R41" s="1">
        <f>-R43</f>
        <v>0</v>
      </c>
      <c r="S41" s="1"/>
      <c r="T41" s="1">
        <f>-T43</f>
        <v>0</v>
      </c>
      <c r="U41" s="1"/>
      <c r="V41" s="1">
        <f>-V43</f>
        <v>0</v>
      </c>
      <c r="W41" s="1"/>
      <c r="X41" s="17">
        <f>-X43</f>
        <v>0</v>
      </c>
      <c r="Y41" s="1">
        <v>0</v>
      </c>
      <c r="Z41" s="17">
        <f>-Z43</f>
        <v>0</v>
      </c>
      <c r="AA41" s="1"/>
      <c r="AB41" s="17">
        <f>-AB43</f>
        <v>0</v>
      </c>
      <c r="AC41" s="1"/>
      <c r="AD41" s="17">
        <f>-AD43</f>
        <v>0</v>
      </c>
      <c r="AE41" s="1"/>
      <c r="AF41" s="1">
        <f>-AF43</f>
        <v>0</v>
      </c>
    </row>
    <row r="42" spans="1:32" ht="23.25" customHeight="1">
      <c r="A42" s="29"/>
      <c r="B42" s="15"/>
      <c r="C42" s="40">
        <v>28434402</v>
      </c>
      <c r="D42" s="42" t="s">
        <v>46</v>
      </c>
      <c r="E42" s="44">
        <f>30/5</f>
        <v>6</v>
      </c>
      <c r="F42" s="1" t="s">
        <v>18</v>
      </c>
      <c r="G42" s="1"/>
      <c r="H42" s="1"/>
      <c r="I42" s="1"/>
      <c r="J42" s="1"/>
      <c r="K42" s="1">
        <v>54223</v>
      </c>
      <c r="L42" s="13"/>
      <c r="M42" s="1">
        <v>54537</v>
      </c>
      <c r="N42" s="1">
        <f>(M42-K42)*E42</f>
        <v>1884</v>
      </c>
      <c r="O42" s="1">
        <v>54824</v>
      </c>
      <c r="P42" s="1">
        <f>(O42-M42)*E42</f>
        <v>1722</v>
      </c>
      <c r="Q42" s="1">
        <v>55093</v>
      </c>
      <c r="R42" s="1">
        <f>(Q42-O42)*E42</f>
        <v>1614</v>
      </c>
      <c r="S42" s="1">
        <v>55398</v>
      </c>
      <c r="T42" s="1">
        <f>(S42-Q42)*E42</f>
        <v>1830</v>
      </c>
      <c r="U42" s="1">
        <v>55800</v>
      </c>
      <c r="V42" s="1">
        <f>(U42-S42)*E42</f>
        <v>2412</v>
      </c>
      <c r="W42" s="1">
        <v>55998</v>
      </c>
      <c r="X42" s="17">
        <f>(W42-U42)*E42</f>
        <v>1188</v>
      </c>
      <c r="Y42" s="1">
        <v>56260</v>
      </c>
      <c r="Z42" s="17">
        <f>(Y42-W42)*E42</f>
        <v>1572</v>
      </c>
      <c r="AA42" s="1">
        <v>56534</v>
      </c>
      <c r="AB42" s="17">
        <f>(AA42-Y42)*E42</f>
        <v>1644</v>
      </c>
      <c r="AC42" s="1">
        <v>56802</v>
      </c>
      <c r="AD42" s="17">
        <f>(AC42-AA42)*E42</f>
        <v>1608</v>
      </c>
      <c r="AE42" s="1">
        <v>57013</v>
      </c>
      <c r="AF42" s="1">
        <f>(AE42-AC42)*E42</f>
        <v>1266</v>
      </c>
    </row>
    <row r="43" spans="1:32" ht="25.5" customHeight="1">
      <c r="A43" s="29"/>
      <c r="B43" s="15"/>
      <c r="C43" s="41"/>
      <c r="D43" s="43"/>
      <c r="E43" s="45"/>
      <c r="F43" s="1" t="s">
        <v>19</v>
      </c>
      <c r="G43" s="1"/>
      <c r="H43" s="1"/>
      <c r="I43" s="1"/>
      <c r="J43" s="1"/>
      <c r="K43" s="1">
        <v>18407</v>
      </c>
      <c r="L43" s="13"/>
      <c r="M43" s="1">
        <f>18407</f>
        <v>18407</v>
      </c>
      <c r="N43" s="1">
        <f>(M43-K43)*E42</f>
        <v>0</v>
      </c>
      <c r="O43" s="1">
        <v>18407</v>
      </c>
      <c r="P43" s="1">
        <f>(O43-M43)*E42</f>
        <v>0</v>
      </c>
      <c r="Q43" s="1">
        <v>18407</v>
      </c>
      <c r="R43" s="1">
        <f>(Q43-O43)*E42</f>
        <v>0</v>
      </c>
      <c r="S43" s="1">
        <v>18407</v>
      </c>
      <c r="T43" s="1">
        <f>(S43-Q43)*E42</f>
        <v>0</v>
      </c>
      <c r="U43" s="1">
        <v>18407</v>
      </c>
      <c r="V43" s="1">
        <f>(U43-S43)*E42</f>
        <v>0</v>
      </c>
      <c r="W43" s="1">
        <v>18407</v>
      </c>
      <c r="X43" s="17">
        <f>(W43-U43)*E42</f>
        <v>0</v>
      </c>
      <c r="Y43" s="1">
        <v>18407</v>
      </c>
      <c r="Z43" s="17">
        <f>(Y43-W43)*E42</f>
        <v>0</v>
      </c>
      <c r="AA43" s="1">
        <v>18407</v>
      </c>
      <c r="AB43" s="17">
        <f>(AA43-Y43)*E42</f>
        <v>0</v>
      </c>
      <c r="AC43" s="1">
        <v>18407</v>
      </c>
      <c r="AD43" s="17">
        <f>(AC43-AA43)*E42</f>
        <v>0</v>
      </c>
      <c r="AE43" s="1">
        <v>18407</v>
      </c>
      <c r="AF43" s="1">
        <f>(AE43-AC43)*E42</f>
        <v>0</v>
      </c>
    </row>
    <row r="44" spans="1:32" ht="15" customHeight="1">
      <c r="A44" s="29"/>
      <c r="B44" s="15"/>
      <c r="C44" s="40" t="s">
        <v>47</v>
      </c>
      <c r="D44" s="52"/>
      <c r="E44" s="44"/>
      <c r="F44" s="1" t="s">
        <v>18</v>
      </c>
      <c r="G44" s="1"/>
      <c r="H44" s="1"/>
      <c r="I44" s="1"/>
      <c r="J44" s="1"/>
      <c r="K44" s="1"/>
      <c r="L44" s="13"/>
      <c r="M44" s="1"/>
      <c r="N44" s="1">
        <f>-N46</f>
        <v>-911</v>
      </c>
      <c r="O44" s="1"/>
      <c r="P44" s="1">
        <f>-P46</f>
        <v>-760</v>
      </c>
      <c r="Q44" s="1"/>
      <c r="R44" s="1">
        <f>-R46</f>
        <v>-552</v>
      </c>
      <c r="S44" s="1"/>
      <c r="T44" s="1">
        <f>-T46</f>
        <v>-438</v>
      </c>
      <c r="U44" s="1"/>
      <c r="V44" s="1">
        <f>-V46</f>
        <v>-694</v>
      </c>
      <c r="W44" s="1"/>
      <c r="X44" s="17">
        <f>-X46</f>
        <v>-343</v>
      </c>
      <c r="Y44" s="1"/>
      <c r="Z44" s="17">
        <f>-Z46</f>
        <v>-554</v>
      </c>
      <c r="AA44" s="1"/>
      <c r="AB44" s="17">
        <f>-AB46</f>
        <v>-516</v>
      </c>
      <c r="AC44" s="1"/>
      <c r="AD44" s="17">
        <f aca="true" t="shared" si="0" ref="AD44:AD49">(AC44-AA44)*E43</f>
        <v>0</v>
      </c>
      <c r="AE44" s="1"/>
      <c r="AF44" s="1">
        <f>-AF46</f>
        <v>-388</v>
      </c>
    </row>
    <row r="45" spans="1:32" ht="15">
      <c r="A45" s="29"/>
      <c r="B45" s="15"/>
      <c r="C45" s="53"/>
      <c r="D45" s="54"/>
      <c r="E45" s="45"/>
      <c r="F45" s="1" t="s">
        <v>19</v>
      </c>
      <c r="G45" s="1"/>
      <c r="H45" s="1"/>
      <c r="I45" s="1"/>
      <c r="J45" s="1"/>
      <c r="K45" s="1"/>
      <c r="L45" s="13"/>
      <c r="M45" s="1"/>
      <c r="N45" s="1">
        <f>-N47</f>
        <v>0</v>
      </c>
      <c r="O45" s="1"/>
      <c r="P45" s="1">
        <f>-P47</f>
        <v>0</v>
      </c>
      <c r="Q45" s="1"/>
      <c r="R45" s="1">
        <f>-R47</f>
        <v>0</v>
      </c>
      <c r="S45" s="1"/>
      <c r="T45" s="1">
        <f>-T47</f>
        <v>0</v>
      </c>
      <c r="U45" s="1"/>
      <c r="V45" s="1">
        <f>-V47</f>
        <v>0</v>
      </c>
      <c r="W45" s="1"/>
      <c r="X45" s="17">
        <f>-X47</f>
        <v>0</v>
      </c>
      <c r="Y45" s="1"/>
      <c r="Z45" s="17">
        <f>-Z47</f>
        <v>0</v>
      </c>
      <c r="AA45" s="1"/>
      <c r="AB45" s="17">
        <f>-AB47</f>
        <v>0</v>
      </c>
      <c r="AC45" s="1"/>
      <c r="AD45" s="17">
        <f t="shared" si="0"/>
        <v>0</v>
      </c>
      <c r="AE45" s="1"/>
      <c r="AF45" s="1">
        <f>-AF47</f>
        <v>0</v>
      </c>
    </row>
    <row r="46" spans="1:32" ht="24.75" customHeight="1">
      <c r="A46" s="29"/>
      <c r="B46" s="15"/>
      <c r="C46" s="40">
        <v>12105</v>
      </c>
      <c r="D46" s="42" t="s">
        <v>48</v>
      </c>
      <c r="E46" s="44">
        <v>1</v>
      </c>
      <c r="F46" s="1" t="s">
        <v>18</v>
      </c>
      <c r="G46" s="1"/>
      <c r="H46" s="1"/>
      <c r="I46" s="1"/>
      <c r="J46" s="1"/>
      <c r="K46" s="1">
        <v>391879</v>
      </c>
      <c r="L46" s="13"/>
      <c r="M46" s="1">
        <f>392790</f>
        <v>392790</v>
      </c>
      <c r="N46" s="1">
        <f>(M46-K46)*E46</f>
        <v>911</v>
      </c>
      <c r="O46" s="1">
        <v>393550</v>
      </c>
      <c r="P46" s="1">
        <f>(O46-M46)*E46</f>
        <v>760</v>
      </c>
      <c r="Q46" s="1">
        <v>394102</v>
      </c>
      <c r="R46" s="1">
        <f>(Q46-O46)*E46</f>
        <v>552</v>
      </c>
      <c r="S46" s="1">
        <v>394540</v>
      </c>
      <c r="T46" s="1">
        <f>(S46-Q46)*E46</f>
        <v>438</v>
      </c>
      <c r="U46" s="1">
        <v>395234</v>
      </c>
      <c r="V46" s="1">
        <f>(U46-S46)*E46</f>
        <v>694</v>
      </c>
      <c r="W46" s="1">
        <v>395577</v>
      </c>
      <c r="X46" s="17">
        <f>(W46-U46)*E46</f>
        <v>343</v>
      </c>
      <c r="Y46" s="1">
        <v>396131</v>
      </c>
      <c r="Z46" s="17">
        <f>(Y46-W46)*E46</f>
        <v>554</v>
      </c>
      <c r="AA46" s="1">
        <v>396647</v>
      </c>
      <c r="AB46" s="17">
        <f>(AA46-Y46)*E46</f>
        <v>516</v>
      </c>
      <c r="AC46" s="1">
        <v>397132</v>
      </c>
      <c r="AD46" s="17">
        <f t="shared" si="0"/>
        <v>0</v>
      </c>
      <c r="AE46" s="1">
        <v>397520</v>
      </c>
      <c r="AF46" s="1">
        <f>(AE46-AC46)*E46</f>
        <v>388</v>
      </c>
    </row>
    <row r="47" spans="1:32" ht="25.5" customHeight="1">
      <c r="A47" s="29"/>
      <c r="B47" s="15"/>
      <c r="C47" s="41"/>
      <c r="D47" s="43"/>
      <c r="E47" s="45"/>
      <c r="F47" s="1" t="s">
        <v>19</v>
      </c>
      <c r="G47" s="1"/>
      <c r="H47" s="1"/>
      <c r="I47" s="1"/>
      <c r="J47" s="1"/>
      <c r="K47" s="1">
        <v>0</v>
      </c>
      <c r="L47" s="13"/>
      <c r="M47" s="1">
        <v>0</v>
      </c>
      <c r="N47" s="1">
        <f>(M47-K47)*E46</f>
        <v>0</v>
      </c>
      <c r="O47" s="1">
        <v>0</v>
      </c>
      <c r="P47" s="1">
        <f>(O47-M47)*E46</f>
        <v>0</v>
      </c>
      <c r="Q47" s="1"/>
      <c r="R47" s="1">
        <f>(Q47-O47)*E46</f>
        <v>0</v>
      </c>
      <c r="S47" s="1">
        <v>0</v>
      </c>
      <c r="T47" s="1">
        <f>(S47-Q47)*E46</f>
        <v>0</v>
      </c>
      <c r="U47" s="1"/>
      <c r="V47" s="1">
        <f>(U47-S47)*E46</f>
        <v>0</v>
      </c>
      <c r="W47" s="1"/>
      <c r="X47" s="17">
        <f>(W47-U47)*E46</f>
        <v>0</v>
      </c>
      <c r="Y47" s="1">
        <v>0</v>
      </c>
      <c r="Z47" s="17">
        <f>(Y47-W47)*E46</f>
        <v>0</v>
      </c>
      <c r="AA47" s="1"/>
      <c r="AB47" s="17">
        <f>(AA47-Y47)*E46</f>
        <v>0</v>
      </c>
      <c r="AC47" s="1"/>
      <c r="AD47" s="17">
        <f t="shared" si="0"/>
        <v>0</v>
      </c>
      <c r="AE47" s="1"/>
      <c r="AF47" s="1">
        <f>(AE47-AC47)*E46</f>
        <v>0</v>
      </c>
    </row>
    <row r="48" spans="1:32" ht="15" customHeight="1">
      <c r="A48" s="29"/>
      <c r="B48" s="8"/>
      <c r="C48" s="30" t="s">
        <v>22</v>
      </c>
      <c r="D48" s="31"/>
      <c r="E48" s="32"/>
      <c r="F48" s="5" t="s">
        <v>18</v>
      </c>
      <c r="G48" s="5"/>
      <c r="H48" s="6"/>
      <c r="I48" s="6"/>
      <c r="J48" s="6">
        <f>J4+J6+J10+J12+J16+J20+J22+J26+J28+J32</f>
        <v>34030</v>
      </c>
      <c r="K48" s="6"/>
      <c r="L48" s="16">
        <f>L4+L6+L8+L10+L12+L16+L18+L20+L22+L26+L28+L30+L32</f>
        <v>28164</v>
      </c>
      <c r="M48" s="6"/>
      <c r="N48" s="6">
        <f>N4+N6+N8+N10+N12+N16+N18+N20+N22+N26+N28+N30+N32+N36+N38+N40+N42+N44+N46</f>
        <v>22632</v>
      </c>
      <c r="O48" s="6"/>
      <c r="P48" s="16">
        <f>P4+P6+P8+P10+P12+P16+P18+P20+P22+P26+P28+P30+P32+P36+P38+P40+P42+P44+P46</f>
        <v>24408</v>
      </c>
      <c r="Q48" s="6"/>
      <c r="R48" s="6">
        <f>R4+R6+R8+R10+R12+R16+R18+R20+R22+R26+R28+R30+R32+R36+R38+R40+R42+R44+R46</f>
        <v>19310</v>
      </c>
      <c r="S48" s="6"/>
      <c r="T48" s="6">
        <f>T4+T6+T8+T10+T12+T16+T18+T20+T22+T26+T28+T30+T32+T36+T38+T40+T42+T44+T46</f>
        <v>18908</v>
      </c>
      <c r="U48" s="6"/>
      <c r="V48" s="6">
        <f>V4+V6+V8+V10+V12+V16+V18+V20+V22+V26+V28+V30+V32+V36+V38+V40+V42+V44+V46</f>
        <v>11285</v>
      </c>
      <c r="W48" s="6"/>
      <c r="X48" s="16">
        <f>X4+X6+X8+X10+X12+X16+X18+X20+X22+X26+X28+X30+X32+X36+X38+X40+X42+X44+X46</f>
        <v>13086.999999999944</v>
      </c>
      <c r="Y48" s="6"/>
      <c r="Z48" s="16">
        <f>Z4+Z6+Z8+Z10+Z12+Z16+Z18+Z20+Z22+Z26+Z28+Z30+Z32+Z36+Z38+Z40+Z42+Z44+Z46</f>
        <v>15886.000000000056</v>
      </c>
      <c r="AA48" s="6"/>
      <c r="AB48" s="16">
        <f>AB4+AB6+AB8+AB10+AB12+AB16+AB18+AB20+AB22+AB26+AB28+AB30+AB32+AB36+AB38+AB40+AB42+AB44+AB46</f>
        <v>16895</v>
      </c>
      <c r="AC48" s="6"/>
      <c r="AD48" s="55">
        <f t="shared" si="0"/>
        <v>0</v>
      </c>
      <c r="AE48" s="6"/>
      <c r="AF48" s="16">
        <f>AF4+AF6+AF8+AF10+AF12+AF14+AF16+AF18+AF20+AF22+AF24+AF26+AF28+AF30+AF32+AF34+AF36+AF38+AF40+AF42+AF44+AF46</f>
        <v>14397</v>
      </c>
    </row>
    <row r="49" spans="1:32" ht="14.25" customHeight="1">
      <c r="A49" s="29"/>
      <c r="B49" s="9"/>
      <c r="C49" s="33"/>
      <c r="D49" s="34"/>
      <c r="E49" s="35"/>
      <c r="F49" s="5" t="s">
        <v>19</v>
      </c>
      <c r="G49" s="5"/>
      <c r="H49" s="6"/>
      <c r="I49" s="6"/>
      <c r="J49" s="6">
        <f>J5+J7+J11+J13+J17+J21+J23+J27+J29+J33</f>
        <v>38706</v>
      </c>
      <c r="K49" s="6"/>
      <c r="L49" s="6">
        <f>L5+L7+L9+L11+L13+L17+L19+L21+L23+L27+L29+L31+L33</f>
        <v>25225</v>
      </c>
      <c r="M49" s="6"/>
      <c r="N49" s="6">
        <f>N5+N7+N9+N11+N13+N17+N19+N21+N23+N27+N29+N31+N33+N37+N39+N41+N43+N45+N47</f>
        <v>26389</v>
      </c>
      <c r="O49" s="6"/>
      <c r="P49" s="16">
        <f>P5+P7+P9+P11+P13+P17+P19+P21+P23+P27+P29+P31+P33+P37+P39+P41+P43+P45+P47</f>
        <v>22707</v>
      </c>
      <c r="Q49" s="6"/>
      <c r="R49" s="6">
        <f>R5+R7+R9+R11+R13+R17+R19+R21+R23+R27+R29+R31+R33+R37+R39+R41+R43+R45+R47</f>
        <v>19576</v>
      </c>
      <c r="S49" s="6"/>
      <c r="T49" s="6">
        <f>T5+T7+T9+T11+T13+T17+T19+T21+T23+T27+T29+T31+T33+T37+T39+T41+T43+T45+T47</f>
        <v>19672</v>
      </c>
      <c r="U49" s="6"/>
      <c r="V49" s="6">
        <f>V5+V7+V9+V11+V13+V17+V19+V21+V23+V27+V29+V31+V33+V37+V39+V41+V43+V45+V47</f>
        <v>13279</v>
      </c>
      <c r="W49" s="6"/>
      <c r="X49" s="16">
        <f>X5+X7+X9+X11+X13+X17+X19+X21+X23+X27+X29+X31+X33+X37+X39+X41+X43+X45+X47</f>
        <v>12599.999999999989</v>
      </c>
      <c r="Y49" s="6"/>
      <c r="Z49" s="16">
        <f>Z5+Z7+Z9+Z11+Z13+Z17+Z19+Z21+Z23+Z27+Z29+Z31+Z33+Z37+Z39+Z41+Z43+Z45+Z47</f>
        <v>17362.00000000001</v>
      </c>
      <c r="AA49" s="6"/>
      <c r="AB49" s="16">
        <f>AB5+AB7+AB9+AB11+AB13+AB17+AB19+AB21+AB23+AB27+AB29+AB31+AB33+AB37+AB39+AB41+AB43+AB45+AB47</f>
        <v>14987</v>
      </c>
      <c r="AC49" s="6"/>
      <c r="AD49" s="55">
        <f t="shared" si="0"/>
        <v>0</v>
      </c>
      <c r="AE49" s="6"/>
      <c r="AF49" s="16">
        <f>AF5+AF7+AF9+AF11+AF13+AF15+AF17+AF19+AF21+AF23+AF25+AF27+AF29+AF31+AF33+AF35+AF37+AF39+AF41+AF43+AF45+AF47</f>
        <v>9811</v>
      </c>
    </row>
  </sheetData>
  <sheetProtection/>
  <mergeCells count="79">
    <mergeCell ref="A1:AB2"/>
    <mergeCell ref="C44:E45"/>
    <mergeCell ref="C46:C47"/>
    <mergeCell ref="D46:D47"/>
    <mergeCell ref="E46:E47"/>
    <mergeCell ref="C40:E41"/>
    <mergeCell ref="C42:C43"/>
    <mergeCell ref="D42:D43"/>
    <mergeCell ref="E42:E43"/>
    <mergeCell ref="C36:E37"/>
    <mergeCell ref="M6:M7"/>
    <mergeCell ref="E28:E29"/>
    <mergeCell ref="E32:E33"/>
    <mergeCell ref="D22:D23"/>
    <mergeCell ref="E22:E23"/>
    <mergeCell ref="E30:E31"/>
    <mergeCell ref="E8:E9"/>
    <mergeCell ref="M28:M29"/>
    <mergeCell ref="E20:E21"/>
    <mergeCell ref="D12:D13"/>
    <mergeCell ref="C38:C39"/>
    <mergeCell ref="D38:D39"/>
    <mergeCell ref="E38:E39"/>
    <mergeCell ref="C28:C29"/>
    <mergeCell ref="D28:D29"/>
    <mergeCell ref="C30:C31"/>
    <mergeCell ref="D30:D31"/>
    <mergeCell ref="C34:C35"/>
    <mergeCell ref="D34:D35"/>
    <mergeCell ref="E34:E35"/>
    <mergeCell ref="D8:D9"/>
    <mergeCell ref="C16:C17"/>
    <mergeCell ref="D16:D17"/>
    <mergeCell ref="C18:C19"/>
    <mergeCell ref="D18:D19"/>
    <mergeCell ref="E10:E11"/>
    <mergeCell ref="C10:C11"/>
    <mergeCell ref="B4:B5"/>
    <mergeCell ref="B6:B7"/>
    <mergeCell ref="E4:E5"/>
    <mergeCell ref="C6:C7"/>
    <mergeCell ref="D6:D7"/>
    <mergeCell ref="E6:E7"/>
    <mergeCell ref="D4:D5"/>
    <mergeCell ref="C8:C9"/>
    <mergeCell ref="B12:B13"/>
    <mergeCell ref="B22:B23"/>
    <mergeCell ref="B16:B17"/>
    <mergeCell ref="B10:B11"/>
    <mergeCell ref="B26:B27"/>
    <mergeCell ref="D20:D21"/>
    <mergeCell ref="C24:C25"/>
    <mergeCell ref="D24:D25"/>
    <mergeCell ref="C22:C23"/>
    <mergeCell ref="B28:B29"/>
    <mergeCell ref="A4:A49"/>
    <mergeCell ref="C4:C5"/>
    <mergeCell ref="C48:E49"/>
    <mergeCell ref="C26:C27"/>
    <mergeCell ref="D26:D27"/>
    <mergeCell ref="E26:E27"/>
    <mergeCell ref="B32:B33"/>
    <mergeCell ref="D10:D11"/>
    <mergeCell ref="B20:B21"/>
    <mergeCell ref="AG22:AG23"/>
    <mergeCell ref="E18:E19"/>
    <mergeCell ref="E16:E17"/>
    <mergeCell ref="E14:E15"/>
    <mergeCell ref="M16:M17"/>
    <mergeCell ref="AE32:AE33"/>
    <mergeCell ref="C32:C33"/>
    <mergeCell ref="D32:D33"/>
    <mergeCell ref="AE12:AE13"/>
    <mergeCell ref="E12:E13"/>
    <mergeCell ref="E24:E25"/>
    <mergeCell ref="C20:C21"/>
    <mergeCell ref="C12:C13"/>
    <mergeCell ref="C14:C15"/>
    <mergeCell ref="D14:D15"/>
  </mergeCells>
  <printOptions/>
  <pageMargins left="0.31496062992125984" right="0" top="0.35433070866141736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2017-01-13T07:31:06Z</cp:lastPrinted>
  <dcterms:created xsi:type="dcterms:W3CDTF">2012-08-20T09:45:50Z</dcterms:created>
  <dcterms:modified xsi:type="dcterms:W3CDTF">2017-01-18T11:43:06Z</dcterms:modified>
  <cp:category/>
  <cp:version/>
  <cp:contentType/>
  <cp:contentStatus/>
</cp:coreProperties>
</file>