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65 (январь) " sheetId="1" r:id="rId1"/>
    <sheet name="65 (февраль)" sheetId="2" r:id="rId2"/>
    <sheet name="65 (март)" sheetId="3" r:id="rId3"/>
    <sheet name="65 (апрель)" sheetId="4" r:id="rId4"/>
    <sheet name="65 (май)" sheetId="5" r:id="rId5"/>
    <sheet name="65 (июнь)" sheetId="6" r:id="rId6"/>
    <sheet name="65 (июль) " sheetId="7" r:id="rId7"/>
    <sheet name="65 (август)" sheetId="8" r:id="rId8"/>
    <sheet name="65 (сентябрь)" sheetId="9" r:id="rId9"/>
    <sheet name="65 (октябрь)" sheetId="10" r:id="rId10"/>
    <sheet name="65 (ноябрь)" sheetId="11" r:id="rId11"/>
    <sheet name="65 (декабрь)" sheetId="12" r:id="rId12"/>
  </sheets>
  <definedNames/>
  <calcPr fullCalcOnLoad="1"/>
</workbook>
</file>

<file path=xl/sharedStrings.xml><?xml version="1.0" encoding="utf-8"?>
<sst xmlns="http://schemas.openxmlformats.org/spreadsheetml/2006/main" count="324" uniqueCount="52">
  <si>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</si>
  <si>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</si>
  <si>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</si>
  <si>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</si>
  <si>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</si>
  <si>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</si>
  <si>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Викулова 65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</si>
  <si>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</si>
  <si>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</si>
  <si>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</si>
  <si>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</si>
  <si>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</si>
  <si>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сч.00244939</t>
  </si>
  <si>
    <t>эл.эн.ночь № сч.00244939</t>
  </si>
  <si>
    <t>эл.эн.день № сч.00245032</t>
  </si>
  <si>
    <t>эл.эн.ночь № сч.00245032</t>
  </si>
  <si>
    <t>эл.эн.день № сч.00245011</t>
  </si>
  <si>
    <t>эл.эн.ночь № сч.00245011</t>
  </si>
  <si>
    <t>ночь эл.эн.</t>
  </si>
  <si>
    <t>день .эл.эн.</t>
  </si>
  <si>
    <t xml:space="preserve">объем потребления </t>
  </si>
  <si>
    <t xml:space="preserve">начисление по индивидуальным приборам учета и нормативу </t>
  </si>
  <si>
    <t xml:space="preserve">начисление сторонним потребителям 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</si>
  <si>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</si>
  <si>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</si>
  <si>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2014г.</t>
  </si>
  <si>
    <t>77526,/78796</t>
  </si>
  <si>
    <t>Объем коммунальных услуг по показаниям общедомовых приборов учета (ОДН) за февраль в марте 2014г.</t>
  </si>
  <si>
    <t>78796/,80602</t>
  </si>
  <si>
    <t>Объем коммунальных услуг по показаниям общедомовых приборов учета (ОДН) за март в апреле 2014г.</t>
  </si>
  <si>
    <t>80602,/82183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</si>
  <si>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</si>
  <si>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</si>
  <si>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</si>
  <si>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82183,/83760</t>
  </si>
  <si>
    <t>водоотведение(м3)</t>
  </si>
  <si>
    <t>Объем коммунальных услуг по показаниям общедомовых приборов учета (ОДН) за май в июне 2014г.</t>
  </si>
  <si>
    <t>83760,/85587</t>
  </si>
  <si>
    <t>Объем коммунальных услуг по показаниям общедомовых приборов учета (ОДН) за июнь в июле 2014г.</t>
  </si>
  <si>
    <t>85587,/87217</t>
  </si>
  <si>
    <t>Объем коммунальных услуг по показаниям общедомовых приборов учета (ОДН) за июль в августе 2014г.</t>
  </si>
  <si>
    <t>87217,/88810</t>
  </si>
  <si>
    <t>Объем коммунальных услуг по показаниям общедомовых приборов учета (ОДН) за август в сентябре 2014г.</t>
  </si>
  <si>
    <t>88810,/90623</t>
  </si>
  <si>
    <t>Объем коммунальных услуг по показаниям общедомовых приборов учета (ОДН) за сентябрь в октябре 2014г.</t>
  </si>
  <si>
    <t>90623,/92248</t>
  </si>
  <si>
    <t>Объем коммунальных услуг по показаниям общедомовых приборов учета (ОДН) за октябрь в ноябре 2014г.</t>
  </si>
  <si>
    <t>92248/93947</t>
  </si>
  <si>
    <t>Объем коммунальных услуг по показаниям общедомовых приборов учета (ОДН) за ноябрь в декабре 2014г.</t>
  </si>
  <si>
    <t>93947/95811</t>
  </si>
  <si>
    <t>Объем коммунальных услуг по показаниям общедомовых приборов учета (ОДН) за декабрь в январе 2015г.</t>
  </si>
  <si>
    <t>95811,/97464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</si>
</sst>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#,##0.0000"/>
    <numFmt numFmtId="167" formatCode="#,##0.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7" sqref="J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25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138.71</f>
        <v>138.71</v>
      </c>
      <c r="G7" s="23">
        <f>G8*0.0478</f>
        <v>74.02369662000001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7</v>
      </c>
      <c r="C8" s="8"/>
      <c r="D8" s="6"/>
      <c r="E8" s="6"/>
      <c r="F8" s="8">
        <f>1415.5</f>
        <v>1415.5</v>
      </c>
      <c r="G8" s="7">
        <f>854.7029+693.91</f>
        <v>1548.6129</v>
      </c>
      <c r="H8" s="7">
        <v>0</v>
      </c>
      <c r="I8" s="7">
        <f>F8-G8-H8</f>
        <v>-133.11290000000008</v>
      </c>
      <c r="J8" s="8">
        <f t="shared" si="0"/>
        <v>-0.010593690560511893</v>
      </c>
      <c r="L8" s="10"/>
    </row>
    <row r="9" spans="1:12" ht="15">
      <c r="A9" s="3">
        <v>3</v>
      </c>
      <c r="B9" s="4" t="s">
        <v>23</v>
      </c>
      <c r="C9" s="7" t="s">
        <v>26</v>
      </c>
      <c r="D9" s="6"/>
      <c r="E9" s="6"/>
      <c r="F9" s="7">
        <v>1270</v>
      </c>
      <c r="G9" s="7">
        <f>992.5179+712.61</f>
        <v>1705.1279</v>
      </c>
      <c r="H9" s="7">
        <v>0</v>
      </c>
      <c r="I9" s="7">
        <f aca="true" t="shared" si="1" ref="I9:I16">F9-G9-H9</f>
        <v>-435.12789999999995</v>
      </c>
      <c r="J9" s="8">
        <f t="shared" si="0"/>
        <v>-0.034629328388498484</v>
      </c>
      <c r="L9" s="10"/>
    </row>
    <row r="10" spans="1:10" ht="15">
      <c r="A10" s="3">
        <v>4</v>
      </c>
      <c r="B10" s="4" t="s">
        <v>8</v>
      </c>
      <c r="C10" s="7"/>
      <c r="D10" s="6"/>
      <c r="E10" s="6"/>
      <c r="F10" s="7">
        <f>F8+F9</f>
        <v>2685.5</v>
      </c>
      <c r="G10" s="7">
        <f>1813.1357+1531.52-90.915</f>
        <v>3253.7407000000003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6486</v>
      </c>
      <c r="E11" s="13">
        <v>6587</v>
      </c>
      <c r="F11" s="8">
        <f>(E11-D11)*10*100%</f>
        <v>1010</v>
      </c>
      <c r="G11" s="7">
        <v>0</v>
      </c>
      <c r="H11" s="7">
        <v>0</v>
      </c>
      <c r="I11" s="7">
        <f t="shared" si="1"/>
        <v>1010</v>
      </c>
      <c r="J11" s="8">
        <f t="shared" si="0"/>
        <v>0.08038009438692272</v>
      </c>
    </row>
    <row r="12" spans="1:10" ht="15">
      <c r="A12" s="27"/>
      <c r="B12" s="4" t="s">
        <v>13</v>
      </c>
      <c r="C12" s="7"/>
      <c r="D12" s="13">
        <v>5616</v>
      </c>
      <c r="E12" s="13">
        <v>5771</v>
      </c>
      <c r="F12" s="8">
        <f>(E12-D12)*10*100%</f>
        <v>1550</v>
      </c>
      <c r="G12" s="7">
        <v>0</v>
      </c>
      <c r="H12" s="7">
        <v>0</v>
      </c>
      <c r="I12" s="7">
        <f t="shared" si="1"/>
        <v>1550</v>
      </c>
      <c r="J12" s="8">
        <f t="shared" si="0"/>
        <v>0.12335559039577249</v>
      </c>
    </row>
    <row r="13" spans="1:10" ht="15">
      <c r="A13" s="27"/>
      <c r="B13" s="4" t="s">
        <v>14</v>
      </c>
      <c r="C13" s="7"/>
      <c r="D13" s="13">
        <v>7061</v>
      </c>
      <c r="E13" s="13">
        <v>7162</v>
      </c>
      <c r="F13" s="8">
        <f>(E13-D13)*10*100%</f>
        <v>1010</v>
      </c>
      <c r="G13" s="7">
        <v>0</v>
      </c>
      <c r="H13" s="7">
        <v>0</v>
      </c>
      <c r="I13" s="7">
        <f t="shared" si="1"/>
        <v>1010</v>
      </c>
      <c r="J13" s="8">
        <f t="shared" si="0"/>
        <v>0.08038009438692272</v>
      </c>
    </row>
    <row r="14" spans="1:10" ht="15">
      <c r="A14" s="27"/>
      <c r="B14" s="4" t="s">
        <v>15</v>
      </c>
      <c r="C14" s="7"/>
      <c r="D14" s="13">
        <v>6332</v>
      </c>
      <c r="E14" s="13">
        <v>6447</v>
      </c>
      <c r="F14" s="8">
        <f>(E14-D14)*10*100%</f>
        <v>1150</v>
      </c>
      <c r="G14" s="7">
        <v>0</v>
      </c>
      <c r="H14" s="7">
        <v>0</v>
      </c>
      <c r="I14" s="7">
        <f t="shared" si="1"/>
        <v>1150</v>
      </c>
      <c r="J14" s="8">
        <f t="shared" si="0"/>
        <v>0.09152188964847636</v>
      </c>
    </row>
    <row r="15" spans="1:10" ht="15">
      <c r="A15" s="27"/>
      <c r="B15" s="4" t="s">
        <v>16</v>
      </c>
      <c r="C15" s="7"/>
      <c r="D15" s="13">
        <v>5172</v>
      </c>
      <c r="E15" s="13">
        <v>5242</v>
      </c>
      <c r="F15" s="8">
        <f>(E15-D15)*20*100%</f>
        <v>1400</v>
      </c>
      <c r="G15" s="7">
        <v>0</v>
      </c>
      <c r="H15" s="7">
        <v>0</v>
      </c>
      <c r="I15" s="7">
        <f t="shared" si="1"/>
        <v>1400</v>
      </c>
      <c r="J15" s="8">
        <f t="shared" si="0"/>
        <v>0.11141795261553644</v>
      </c>
    </row>
    <row r="16" spans="1:10" ht="15">
      <c r="A16" s="27"/>
      <c r="B16" s="4" t="s">
        <v>17</v>
      </c>
      <c r="C16" s="7"/>
      <c r="D16" s="13">
        <v>4549</v>
      </c>
      <c r="E16" s="13">
        <v>4628</v>
      </c>
      <c r="F16" s="8">
        <f>(E16-D16)*20*100%</f>
        <v>1580</v>
      </c>
      <c r="G16" s="7">
        <v>0</v>
      </c>
      <c r="H16" s="7">
        <v>0</v>
      </c>
      <c r="I16" s="7">
        <f t="shared" si="1"/>
        <v>1580</v>
      </c>
      <c r="J16" s="8">
        <f t="shared" si="0"/>
        <v>0.1257431179518197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7700</v>
      </c>
      <c r="G17" s="16">
        <f>SUM(G11:G16)</f>
        <v>0</v>
      </c>
      <c r="H17" s="16">
        <f>SUM(H11:H16)</f>
        <v>0</v>
      </c>
      <c r="I17" s="16">
        <f>SUM(I11:I16)</f>
        <v>7700</v>
      </c>
      <c r="J17" s="8">
        <f t="shared" si="0"/>
        <v>0.6127987393854505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3420</v>
      </c>
      <c r="G18" s="17">
        <f t="shared" si="2"/>
        <v>0</v>
      </c>
      <c r="H18" s="17">
        <f t="shared" si="2"/>
        <v>0</v>
      </c>
      <c r="I18" s="17">
        <f t="shared" si="2"/>
        <v>3420</v>
      </c>
      <c r="J18" s="8">
        <f t="shared" si="0"/>
        <v>0.2721781413893819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4280</v>
      </c>
      <c r="G19" s="18">
        <f t="shared" si="2"/>
        <v>0</v>
      </c>
      <c r="H19" s="18">
        <f t="shared" si="2"/>
        <v>0</v>
      </c>
      <c r="I19" s="18">
        <f t="shared" si="2"/>
        <v>4280</v>
      </c>
      <c r="J19" s="8">
        <f t="shared" si="0"/>
        <v>0.34062059799606853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7" sqref="C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46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v>115.14</v>
      </c>
      <c r="G7" s="23">
        <v>64.93057834000001</v>
      </c>
      <c r="H7" s="23">
        <v>0</v>
      </c>
      <c r="I7" s="7">
        <v>2.94093324</v>
      </c>
      <c r="J7" s="8"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v>1511.9</v>
      </c>
      <c r="G8" s="7">
        <v>1358.3803</v>
      </c>
      <c r="H8" s="7">
        <v>0</v>
      </c>
      <c r="I8" s="7">
        <v>61.5258</v>
      </c>
      <c r="J8" s="8">
        <v>0.00489648476359498</v>
      </c>
      <c r="L8" s="10"/>
    </row>
    <row r="9" spans="1:12" ht="15">
      <c r="A9" s="3">
        <v>3</v>
      </c>
      <c r="B9" s="4" t="s">
        <v>33</v>
      </c>
      <c r="C9" s="7" t="s">
        <v>47</v>
      </c>
      <c r="D9" s="6"/>
      <c r="E9" s="6"/>
      <c r="F9" s="7">
        <v>1699</v>
      </c>
      <c r="G9" s="7">
        <v>1587.4282999999998</v>
      </c>
      <c r="H9" s="7">
        <v>0</v>
      </c>
      <c r="I9" s="7">
        <v>61.5258</v>
      </c>
      <c r="J9" s="8">
        <v>0.00489648476359498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v>3210.9</v>
      </c>
      <c r="G10" s="7">
        <v>2945.8087</v>
      </c>
      <c r="H10" s="7">
        <v>0</v>
      </c>
      <c r="I10" s="7">
        <v>0</v>
      </c>
      <c r="J10" s="8">
        <v>0</v>
      </c>
    </row>
    <row r="11" spans="1:10" ht="15">
      <c r="A11" s="26">
        <v>5</v>
      </c>
      <c r="B11" s="4" t="s">
        <v>12</v>
      </c>
      <c r="C11" s="7"/>
      <c r="D11" s="13">
        <v>7231</v>
      </c>
      <c r="E11" s="13">
        <v>7355</v>
      </c>
      <c r="F11" s="8">
        <v>1240</v>
      </c>
      <c r="G11" s="7">
        <v>0</v>
      </c>
      <c r="H11" s="7">
        <v>0</v>
      </c>
      <c r="I11" s="7">
        <v>1240</v>
      </c>
      <c r="J11" s="8">
        <v>0.09868447231661799</v>
      </c>
    </row>
    <row r="12" spans="1:10" ht="15">
      <c r="A12" s="27"/>
      <c r="B12" s="4" t="s">
        <v>13</v>
      </c>
      <c r="C12" s="7"/>
      <c r="D12" s="13">
        <v>6541</v>
      </c>
      <c r="E12" s="13">
        <v>6680</v>
      </c>
      <c r="F12" s="8">
        <v>1390</v>
      </c>
      <c r="G12" s="7">
        <v>0</v>
      </c>
      <c r="H12" s="7">
        <v>0</v>
      </c>
      <c r="I12" s="7">
        <v>1390</v>
      </c>
      <c r="J12" s="8">
        <v>0.11062211009685403</v>
      </c>
    </row>
    <row r="13" spans="1:10" ht="15">
      <c r="A13" s="27"/>
      <c r="B13" s="4" t="s">
        <v>14</v>
      </c>
      <c r="C13" s="7"/>
      <c r="D13" s="13">
        <v>8052</v>
      </c>
      <c r="E13" s="13">
        <v>8189</v>
      </c>
      <c r="F13" s="8">
        <v>1370</v>
      </c>
      <c r="G13" s="7">
        <v>0</v>
      </c>
      <c r="H13" s="7">
        <v>0</v>
      </c>
      <c r="I13" s="7">
        <v>1370</v>
      </c>
      <c r="J13" s="8">
        <v>0.10903042505948923</v>
      </c>
    </row>
    <row r="14" spans="1:10" ht="15">
      <c r="A14" s="27"/>
      <c r="B14" s="4" t="s">
        <v>15</v>
      </c>
      <c r="C14" s="7"/>
      <c r="D14" s="13">
        <v>7198</v>
      </c>
      <c r="E14" s="13">
        <v>7309</v>
      </c>
      <c r="F14" s="8">
        <v>1110</v>
      </c>
      <c r="G14" s="7">
        <v>0</v>
      </c>
      <c r="H14" s="7">
        <v>0</v>
      </c>
      <c r="I14" s="7">
        <v>1110</v>
      </c>
      <c r="J14" s="8">
        <v>0.08833851957374675</v>
      </c>
    </row>
    <row r="15" spans="1:10" ht="15">
      <c r="A15" s="27"/>
      <c r="B15" s="4" t="s">
        <v>16</v>
      </c>
      <c r="C15" s="7"/>
      <c r="D15" s="13">
        <v>5719</v>
      </c>
      <c r="E15" s="13">
        <v>5794</v>
      </c>
      <c r="F15" s="8">
        <v>1500</v>
      </c>
      <c r="G15" s="7">
        <v>0</v>
      </c>
      <c r="H15" s="7">
        <v>0</v>
      </c>
      <c r="I15" s="7">
        <v>1500</v>
      </c>
      <c r="J15" s="8">
        <v>0.11937637780236048</v>
      </c>
    </row>
    <row r="16" spans="1:10" ht="15">
      <c r="A16" s="27"/>
      <c r="B16" s="4" t="s">
        <v>17</v>
      </c>
      <c r="C16" s="7"/>
      <c r="D16" s="13">
        <v>5054</v>
      </c>
      <c r="E16" s="13">
        <v>5117</v>
      </c>
      <c r="F16" s="8">
        <v>1260</v>
      </c>
      <c r="G16" s="7">
        <v>0</v>
      </c>
      <c r="H16" s="7">
        <v>0</v>
      </c>
      <c r="I16" s="7">
        <v>1260</v>
      </c>
      <c r="J16" s="8">
        <v>0.1002761573539828</v>
      </c>
    </row>
    <row r="17" spans="1:12" ht="15">
      <c r="A17" s="28"/>
      <c r="B17" s="14" t="s">
        <v>11</v>
      </c>
      <c r="C17" s="14"/>
      <c r="D17" s="15"/>
      <c r="E17" s="14"/>
      <c r="F17" s="16">
        <v>7870</v>
      </c>
      <c r="G17" s="16">
        <v>0</v>
      </c>
      <c r="H17" s="16">
        <v>0</v>
      </c>
      <c r="I17" s="16">
        <v>7870</v>
      </c>
      <c r="J17" s="8">
        <v>0.6263280622030513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v>4110</v>
      </c>
      <c r="G18" s="17">
        <v>0</v>
      </c>
      <c r="H18" s="17">
        <v>0</v>
      </c>
      <c r="I18" s="17">
        <v>4110</v>
      </c>
      <c r="J18" s="8">
        <v>0.3270912751784677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v>3760</v>
      </c>
      <c r="G19" s="18">
        <v>0</v>
      </c>
      <c r="H19" s="18">
        <v>0</v>
      </c>
      <c r="I19" s="18">
        <v>3760</v>
      </c>
      <c r="J19" s="8">
        <v>0.2992367870245836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5" sqref="C15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48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v>114.5</v>
      </c>
      <c r="G7" s="23">
        <v>70.273648</v>
      </c>
      <c r="H7" s="23">
        <v>0</v>
      </c>
      <c r="I7" s="7">
        <v>2.94093324</v>
      </c>
      <c r="J7" s="8"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v>1420.4</v>
      </c>
      <c r="G8" s="7">
        <v>1470.1599999999999</v>
      </c>
      <c r="H8" s="7">
        <v>0</v>
      </c>
      <c r="I8" s="7">
        <v>-49.75999999999976</v>
      </c>
      <c r="J8" s="8">
        <v>-0.003960112372963619</v>
      </c>
      <c r="L8" s="10"/>
    </row>
    <row r="9" spans="1:12" ht="15">
      <c r="A9" s="3">
        <v>3</v>
      </c>
      <c r="B9" s="4" t="s">
        <v>33</v>
      </c>
      <c r="C9" s="7" t="s">
        <v>49</v>
      </c>
      <c r="D9" s="6"/>
      <c r="E9" s="6"/>
      <c r="F9" s="7">
        <v>1864</v>
      </c>
      <c r="G9" s="7">
        <v>1669.9699999999998</v>
      </c>
      <c r="H9" s="7">
        <v>0</v>
      </c>
      <c r="I9" s="7">
        <v>61.5258</v>
      </c>
      <c r="J9" s="8">
        <v>0.00489648476359498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v>3284.4</v>
      </c>
      <c r="G10" s="7">
        <v>3140.13</v>
      </c>
      <c r="H10" s="7">
        <v>0</v>
      </c>
      <c r="I10" s="7">
        <v>0</v>
      </c>
      <c r="J10" s="8">
        <v>0</v>
      </c>
    </row>
    <row r="11" spans="1:10" ht="15">
      <c r="A11" s="26">
        <v>5</v>
      </c>
      <c r="B11" s="4" t="s">
        <v>12</v>
      </c>
      <c r="C11" s="7"/>
      <c r="D11" s="13">
        <v>7355</v>
      </c>
      <c r="E11" s="13">
        <v>7471</v>
      </c>
      <c r="F11" s="8">
        <v>1160</v>
      </c>
      <c r="G11" s="7">
        <v>0</v>
      </c>
      <c r="H11" s="7">
        <v>0</v>
      </c>
      <c r="I11" s="7">
        <v>1160</v>
      </c>
      <c r="J11" s="8">
        <v>0.09231773216715877</v>
      </c>
    </row>
    <row r="12" spans="1:10" ht="15">
      <c r="A12" s="27"/>
      <c r="B12" s="4" t="s">
        <v>13</v>
      </c>
      <c r="C12" s="7"/>
      <c r="D12" s="13">
        <v>6680</v>
      </c>
      <c r="E12" s="13">
        <v>6845</v>
      </c>
      <c r="F12" s="8">
        <v>1650</v>
      </c>
      <c r="G12" s="7">
        <v>0</v>
      </c>
      <c r="H12" s="7">
        <v>0</v>
      </c>
      <c r="I12" s="7">
        <v>1650</v>
      </c>
      <c r="J12" s="8">
        <v>0.13131401558259653</v>
      </c>
    </row>
    <row r="13" spans="1:10" ht="15">
      <c r="A13" s="27"/>
      <c r="B13" s="4" t="s">
        <v>14</v>
      </c>
      <c r="C13" s="7"/>
      <c r="D13" s="13">
        <v>8189</v>
      </c>
      <c r="E13" s="13">
        <v>8329</v>
      </c>
      <c r="F13" s="8">
        <v>1400</v>
      </c>
      <c r="G13" s="7">
        <v>0</v>
      </c>
      <c r="H13" s="7">
        <v>0</v>
      </c>
      <c r="I13" s="7">
        <v>1400</v>
      </c>
      <c r="J13" s="8">
        <v>0.11141795261553644</v>
      </c>
    </row>
    <row r="14" spans="1:10" ht="15">
      <c r="A14" s="27"/>
      <c r="B14" s="4" t="s">
        <v>15</v>
      </c>
      <c r="C14" s="7"/>
      <c r="D14" s="13">
        <v>7309</v>
      </c>
      <c r="E14" s="13">
        <v>7449</v>
      </c>
      <c r="F14" s="8">
        <v>1400</v>
      </c>
      <c r="G14" s="7">
        <v>0</v>
      </c>
      <c r="H14" s="7">
        <v>0</v>
      </c>
      <c r="I14" s="7">
        <v>1400</v>
      </c>
      <c r="J14" s="8">
        <v>0.11141795261553644</v>
      </c>
    </row>
    <row r="15" spans="1:10" ht="15">
      <c r="A15" s="27"/>
      <c r="B15" s="4" t="s">
        <v>16</v>
      </c>
      <c r="C15" s="7"/>
      <c r="D15" s="13">
        <v>5794</v>
      </c>
      <c r="E15" s="13">
        <v>5879</v>
      </c>
      <c r="F15" s="8">
        <v>1700</v>
      </c>
      <c r="G15" s="7">
        <v>0</v>
      </c>
      <c r="H15" s="7">
        <v>0</v>
      </c>
      <c r="I15" s="7">
        <v>1700</v>
      </c>
      <c r="J15" s="8">
        <v>0.13529322817600853</v>
      </c>
    </row>
    <row r="16" spans="1:10" ht="15">
      <c r="A16" s="27"/>
      <c r="B16" s="4" t="s">
        <v>17</v>
      </c>
      <c r="C16" s="7"/>
      <c r="D16" s="13">
        <v>5117</v>
      </c>
      <c r="E16" s="13">
        <v>5205</v>
      </c>
      <c r="F16" s="8">
        <v>1760</v>
      </c>
      <c r="G16" s="7">
        <v>0</v>
      </c>
      <c r="H16" s="7">
        <v>0</v>
      </c>
      <c r="I16" s="7">
        <v>1760</v>
      </c>
      <c r="J16" s="8">
        <v>0.14006828328810295</v>
      </c>
    </row>
    <row r="17" spans="1:12" ht="15">
      <c r="A17" s="28"/>
      <c r="B17" s="14" t="s">
        <v>11</v>
      </c>
      <c r="C17" s="14"/>
      <c r="D17" s="15"/>
      <c r="E17" s="14"/>
      <c r="F17" s="16">
        <v>9070</v>
      </c>
      <c r="G17" s="16">
        <v>0</v>
      </c>
      <c r="H17" s="16">
        <v>0</v>
      </c>
      <c r="I17" s="16">
        <v>9070</v>
      </c>
      <c r="J17" s="8">
        <v>0.7218291644449397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v>4260</v>
      </c>
      <c r="G18" s="17">
        <v>0</v>
      </c>
      <c r="H18" s="17">
        <v>0</v>
      </c>
      <c r="I18" s="17">
        <v>4260</v>
      </c>
      <c r="J18" s="8">
        <v>0.33902891295870374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v>4810</v>
      </c>
      <c r="G19" s="18">
        <v>0</v>
      </c>
      <c r="H19" s="18">
        <v>0</v>
      </c>
      <c r="I19" s="18">
        <v>4810</v>
      </c>
      <c r="J19" s="8">
        <v>0.3828002514862359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50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118.55</f>
        <v>118.55</v>
      </c>
      <c r="G7" s="23">
        <f>G8*0.0478</f>
        <v>67.88269199999999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f>1383.8</f>
        <v>1383.8</v>
      </c>
      <c r="G8" s="7">
        <f>705.76+686.32+28.06</f>
        <v>1420.1399999999999</v>
      </c>
      <c r="H8" s="7">
        <v>0</v>
      </c>
      <c r="I8" s="7">
        <f>F8-G8-H8</f>
        <v>-36.33999999999992</v>
      </c>
      <c r="J8" s="8">
        <f t="shared" si="0"/>
        <v>-0.0028920917128918465</v>
      </c>
      <c r="L8" s="10"/>
    </row>
    <row r="9" spans="1:12" ht="15">
      <c r="A9" s="3">
        <v>3</v>
      </c>
      <c r="B9" s="4" t="s">
        <v>33</v>
      </c>
      <c r="C9" s="7" t="s">
        <v>51</v>
      </c>
      <c r="D9" s="6"/>
      <c r="E9" s="6"/>
      <c r="F9" s="7">
        <f>97464-95811</f>
        <v>1653</v>
      </c>
      <c r="G9" s="7">
        <f>834.2+662.56+36.21</f>
        <v>1532.97</v>
      </c>
      <c r="H9" s="7">
        <v>0</v>
      </c>
      <c r="I9" s="7">
        <f>61.5258</f>
        <v>61.5258</v>
      </c>
      <c r="J9" s="8">
        <f t="shared" si="0"/>
        <v>0.00489648476359498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f>F8+F9</f>
        <v>3036.8</v>
      </c>
      <c r="G10" s="7">
        <f>1523.92+1364+31.6+33.59</f>
        <v>2953.11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7471</v>
      </c>
      <c r="E11" s="13">
        <v>7542</v>
      </c>
      <c r="F11" s="8">
        <f>(E11-D11)*10*100%</f>
        <v>710</v>
      </c>
      <c r="G11" s="7">
        <v>0</v>
      </c>
      <c r="H11" s="7">
        <v>0</v>
      </c>
      <c r="I11" s="7">
        <f aca="true" t="shared" si="1" ref="I11:I16">F11-G11-H11</f>
        <v>710</v>
      </c>
      <c r="J11" s="8">
        <f t="shared" si="0"/>
        <v>0.05650481882645063</v>
      </c>
    </row>
    <row r="12" spans="1:10" ht="15">
      <c r="A12" s="27"/>
      <c r="B12" s="4" t="s">
        <v>13</v>
      </c>
      <c r="C12" s="7"/>
      <c r="D12" s="13">
        <v>6845</v>
      </c>
      <c r="E12" s="13">
        <v>6928</v>
      </c>
      <c r="F12" s="8">
        <f>(E12-D12)*10*100%</f>
        <v>830</v>
      </c>
      <c r="G12" s="7">
        <v>0</v>
      </c>
      <c r="H12" s="7">
        <v>0</v>
      </c>
      <c r="I12" s="7">
        <f t="shared" si="1"/>
        <v>830</v>
      </c>
      <c r="J12" s="8">
        <f t="shared" si="0"/>
        <v>0.06605492905063946</v>
      </c>
    </row>
    <row r="13" spans="1:10" ht="15">
      <c r="A13" s="27"/>
      <c r="B13" s="4" t="s">
        <v>14</v>
      </c>
      <c r="C13" s="7"/>
      <c r="D13" s="13">
        <v>8329</v>
      </c>
      <c r="E13" s="13">
        <v>8397</v>
      </c>
      <c r="F13" s="8">
        <f>(E13-D13)*10*100%</f>
        <v>680</v>
      </c>
      <c r="G13" s="7">
        <v>0</v>
      </c>
      <c r="H13" s="7">
        <v>0</v>
      </c>
      <c r="I13" s="7">
        <f t="shared" si="1"/>
        <v>680</v>
      </c>
      <c r="J13" s="8">
        <f t="shared" si="0"/>
        <v>0.05411729127040341</v>
      </c>
    </row>
    <row r="14" spans="1:10" ht="15">
      <c r="A14" s="27"/>
      <c r="B14" s="4" t="s">
        <v>15</v>
      </c>
      <c r="C14" s="7"/>
      <c r="D14" s="13">
        <v>7449</v>
      </c>
      <c r="E14" s="13">
        <v>7507</v>
      </c>
      <c r="F14" s="8">
        <f>(E14-D14)*10*100%</f>
        <v>580</v>
      </c>
      <c r="G14" s="7">
        <v>0</v>
      </c>
      <c r="H14" s="7">
        <v>0</v>
      </c>
      <c r="I14" s="7">
        <f t="shared" si="1"/>
        <v>580</v>
      </c>
      <c r="J14" s="8">
        <f t="shared" si="0"/>
        <v>0.046158866083579386</v>
      </c>
    </row>
    <row r="15" spans="1:10" ht="15">
      <c r="A15" s="27"/>
      <c r="B15" s="4" t="s">
        <v>16</v>
      </c>
      <c r="C15" s="7"/>
      <c r="D15" s="13">
        <v>5879</v>
      </c>
      <c r="E15" s="13">
        <v>5932</v>
      </c>
      <c r="F15" s="8">
        <f>(E15-D15)*20*100%</f>
        <v>1060</v>
      </c>
      <c r="G15" s="7">
        <v>0</v>
      </c>
      <c r="H15" s="7">
        <v>0</v>
      </c>
      <c r="I15" s="7">
        <f t="shared" si="1"/>
        <v>1060</v>
      </c>
      <c r="J15" s="8">
        <f t="shared" si="0"/>
        <v>0.08435930698033474</v>
      </c>
    </row>
    <row r="16" spans="1:10" ht="15">
      <c r="A16" s="27"/>
      <c r="B16" s="4" t="s">
        <v>17</v>
      </c>
      <c r="C16" s="7"/>
      <c r="D16" s="13">
        <v>5205</v>
      </c>
      <c r="E16" s="13">
        <v>5251</v>
      </c>
      <c r="F16" s="8">
        <f>(E16-D16)*20*100%</f>
        <v>920</v>
      </c>
      <c r="G16" s="7">
        <v>0</v>
      </c>
      <c r="H16" s="7">
        <v>0</v>
      </c>
      <c r="I16" s="7">
        <f t="shared" si="1"/>
        <v>920</v>
      </c>
      <c r="J16" s="8">
        <f t="shared" si="0"/>
        <v>0.07321751171878109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4780</v>
      </c>
      <c r="G17" s="16">
        <f>SUM(G11:G16)</f>
        <v>0</v>
      </c>
      <c r="H17" s="16">
        <f>SUM(H11:H16)</f>
        <v>0</v>
      </c>
      <c r="I17" s="16">
        <f>SUM(I11:I16)</f>
        <v>4780</v>
      </c>
      <c r="J17" s="8">
        <f t="shared" si="0"/>
        <v>0.3804127239301887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2450</v>
      </c>
      <c r="G18" s="17">
        <f t="shared" si="2"/>
        <v>0</v>
      </c>
      <c r="H18" s="17">
        <f t="shared" si="2"/>
        <v>0</v>
      </c>
      <c r="I18" s="17">
        <f t="shared" si="2"/>
        <v>2450</v>
      </c>
      <c r="J18" s="8">
        <f t="shared" si="0"/>
        <v>0.19498141707718877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2330</v>
      </c>
      <c r="G19" s="18">
        <f t="shared" si="2"/>
        <v>0</v>
      </c>
      <c r="H19" s="18">
        <f t="shared" si="2"/>
        <v>0</v>
      </c>
      <c r="I19" s="18">
        <f t="shared" si="2"/>
        <v>2330</v>
      </c>
      <c r="J19" s="8">
        <f t="shared" si="0"/>
        <v>0.18543130685299994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10" sqref="J10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27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130.12</f>
        <v>130.12</v>
      </c>
      <c r="G7" s="23">
        <f>G8*0.0478</f>
        <v>63.78384200000001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7</v>
      </c>
      <c r="C8" s="8"/>
      <c r="D8" s="6"/>
      <c r="E8" s="6"/>
      <c r="F8" s="8">
        <f>1258.6</f>
        <v>1258.6</v>
      </c>
      <c r="G8" s="7">
        <f>842.1+492.29</f>
        <v>1334.39</v>
      </c>
      <c r="H8" s="7">
        <v>0</v>
      </c>
      <c r="I8" s="7">
        <f>F8-G8-H8</f>
        <v>-75.79000000000019</v>
      </c>
      <c r="J8" s="8">
        <f t="shared" si="0"/>
        <v>-0.006031690449093949</v>
      </c>
      <c r="L8" s="10"/>
    </row>
    <row r="9" spans="1:12" ht="15">
      <c r="A9" s="3">
        <v>3</v>
      </c>
      <c r="B9" s="4" t="s">
        <v>23</v>
      </c>
      <c r="C9" s="7" t="s">
        <v>28</v>
      </c>
      <c r="D9" s="6"/>
      <c r="E9" s="6"/>
      <c r="F9" s="7">
        <f>1806</f>
        <v>1806</v>
      </c>
      <c r="G9" s="7">
        <f>989.4+1005.46</f>
        <v>1994.8600000000001</v>
      </c>
      <c r="H9" s="7">
        <v>0</v>
      </c>
      <c r="I9" s="7">
        <f aca="true" t="shared" si="1" ref="I9:I16">F9-G9-H9</f>
        <v>-188.86000000000013</v>
      </c>
      <c r="J9" s="8">
        <f t="shared" si="0"/>
        <v>-0.015030281807835876</v>
      </c>
      <c r="L9" s="10"/>
    </row>
    <row r="10" spans="1:10" ht="15">
      <c r="A10" s="3">
        <v>4</v>
      </c>
      <c r="B10" s="4" t="s">
        <v>8</v>
      </c>
      <c r="C10" s="7"/>
      <c r="D10" s="6"/>
      <c r="E10" s="6"/>
      <c r="F10" s="7">
        <f>F8+F9</f>
        <v>3064.6</v>
      </c>
      <c r="G10" s="7">
        <f>1807.44+1340.24+181.57</f>
        <v>3329.2500000000005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6587</v>
      </c>
      <c r="E11" s="13">
        <v>6691</v>
      </c>
      <c r="F11" s="8">
        <f>(E11-D11)*10*100%</f>
        <v>1040</v>
      </c>
      <c r="G11" s="7">
        <v>0</v>
      </c>
      <c r="H11" s="7">
        <v>0</v>
      </c>
      <c r="I11" s="7">
        <f t="shared" si="1"/>
        <v>1040</v>
      </c>
      <c r="J11" s="8">
        <f t="shared" si="0"/>
        <v>0.08276762194296992</v>
      </c>
    </row>
    <row r="12" spans="1:10" ht="15">
      <c r="A12" s="27"/>
      <c r="B12" s="4" t="s">
        <v>13</v>
      </c>
      <c r="C12" s="7"/>
      <c r="D12" s="13">
        <v>5771</v>
      </c>
      <c r="E12" s="13">
        <v>5887</v>
      </c>
      <c r="F12" s="8">
        <f>(E12-D12)*10*100%</f>
        <v>1160</v>
      </c>
      <c r="G12" s="7">
        <v>0</v>
      </c>
      <c r="H12" s="7">
        <v>0</v>
      </c>
      <c r="I12" s="7">
        <f t="shared" si="1"/>
        <v>1160</v>
      </c>
      <c r="J12" s="8">
        <f t="shared" si="0"/>
        <v>0.09231773216715877</v>
      </c>
    </row>
    <row r="13" spans="1:10" ht="15">
      <c r="A13" s="27"/>
      <c r="B13" s="4" t="s">
        <v>14</v>
      </c>
      <c r="C13" s="7"/>
      <c r="D13" s="13">
        <v>7162</v>
      </c>
      <c r="E13" s="13">
        <v>7277</v>
      </c>
      <c r="F13" s="8">
        <f>(E13-D13)*10*100%</f>
        <v>1150</v>
      </c>
      <c r="G13" s="7">
        <v>0</v>
      </c>
      <c r="H13" s="7">
        <v>0</v>
      </c>
      <c r="I13" s="7">
        <f t="shared" si="1"/>
        <v>1150</v>
      </c>
      <c r="J13" s="8">
        <f t="shared" si="0"/>
        <v>0.09152188964847636</v>
      </c>
    </row>
    <row r="14" spans="1:10" ht="15">
      <c r="A14" s="27"/>
      <c r="B14" s="4" t="s">
        <v>15</v>
      </c>
      <c r="C14" s="7"/>
      <c r="D14" s="13">
        <v>6447</v>
      </c>
      <c r="E14" s="13">
        <v>6544</v>
      </c>
      <c r="F14" s="8">
        <f>(E14-D14)*10*100%</f>
        <v>970</v>
      </c>
      <c r="G14" s="7">
        <v>0</v>
      </c>
      <c r="H14" s="7">
        <v>0</v>
      </c>
      <c r="I14" s="7">
        <f t="shared" si="1"/>
        <v>970</v>
      </c>
      <c r="J14" s="8">
        <f t="shared" si="0"/>
        <v>0.07719672431219311</v>
      </c>
    </row>
    <row r="15" spans="1:10" ht="15">
      <c r="A15" s="27"/>
      <c r="B15" s="4" t="s">
        <v>16</v>
      </c>
      <c r="C15" s="7"/>
      <c r="D15" s="13">
        <v>5242</v>
      </c>
      <c r="E15" s="13">
        <v>5315</v>
      </c>
      <c r="F15" s="8">
        <f>(E15-D15)*20*100%+2</f>
        <v>1462</v>
      </c>
      <c r="G15" s="7">
        <v>0</v>
      </c>
      <c r="H15" s="7">
        <v>0</v>
      </c>
      <c r="I15" s="7">
        <f t="shared" si="1"/>
        <v>1462</v>
      </c>
      <c r="J15" s="8">
        <f t="shared" si="0"/>
        <v>0.11635217623136734</v>
      </c>
    </row>
    <row r="16" spans="1:10" ht="15">
      <c r="A16" s="27"/>
      <c r="B16" s="4" t="s">
        <v>17</v>
      </c>
      <c r="C16" s="7"/>
      <c r="D16" s="13">
        <v>4628</v>
      </c>
      <c r="E16" s="13">
        <v>4687</v>
      </c>
      <c r="F16" s="8">
        <f>(E16-D16)*20*100%</f>
        <v>1180</v>
      </c>
      <c r="G16" s="7">
        <v>0</v>
      </c>
      <c r="H16" s="7">
        <v>0</v>
      </c>
      <c r="I16" s="7">
        <f t="shared" si="1"/>
        <v>1180</v>
      </c>
      <c r="J16" s="8">
        <f t="shared" si="0"/>
        <v>0.09390941720452357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6962</v>
      </c>
      <c r="G17" s="16">
        <f>SUM(G11:G16)</f>
        <v>0</v>
      </c>
      <c r="H17" s="16">
        <f>SUM(H11:H16)</f>
        <v>0</v>
      </c>
      <c r="I17" s="16">
        <f>SUM(I11:I16)</f>
        <v>6962</v>
      </c>
      <c r="J17" s="8">
        <f t="shared" si="0"/>
        <v>0.5540655615066891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3652</v>
      </c>
      <c r="G18" s="17">
        <f t="shared" si="2"/>
        <v>0</v>
      </c>
      <c r="H18" s="17">
        <f t="shared" si="2"/>
        <v>0</v>
      </c>
      <c r="I18" s="17">
        <f t="shared" si="2"/>
        <v>3652</v>
      </c>
      <c r="J18" s="8">
        <f t="shared" si="0"/>
        <v>0.29064168782281363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3310</v>
      </c>
      <c r="G19" s="18">
        <f t="shared" si="2"/>
        <v>0</v>
      </c>
      <c r="H19" s="18">
        <f t="shared" si="2"/>
        <v>0</v>
      </c>
      <c r="I19" s="18">
        <f t="shared" si="2"/>
        <v>3310</v>
      </c>
      <c r="J19" s="8">
        <f t="shared" si="0"/>
        <v>0.26342387368387543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29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127.03</f>
        <v>127.03</v>
      </c>
      <c r="G7" s="23">
        <f>G8*0.0478</f>
        <v>66.15281</v>
      </c>
      <c r="H7" s="23">
        <v>0</v>
      </c>
      <c r="I7" s="23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7</v>
      </c>
      <c r="C8" s="8"/>
      <c r="D8" s="6"/>
      <c r="E8" s="6"/>
      <c r="F8" s="8">
        <f>1339.1</f>
        <v>1339.1</v>
      </c>
      <c r="G8" s="7">
        <f>850.12+533.83</f>
        <v>1383.95</v>
      </c>
      <c r="H8" s="7">
        <v>0</v>
      </c>
      <c r="I8" s="7">
        <f>F8-G8-H8</f>
        <v>-44.850000000000136</v>
      </c>
      <c r="J8" s="8">
        <f t="shared" si="0"/>
        <v>-0.003569353696290589</v>
      </c>
      <c r="L8" s="10"/>
    </row>
    <row r="9" spans="1:12" ht="15">
      <c r="A9" s="3">
        <v>3</v>
      </c>
      <c r="B9" s="4" t="s">
        <v>23</v>
      </c>
      <c r="C9" s="7" t="s">
        <v>30</v>
      </c>
      <c r="D9" s="6"/>
      <c r="E9" s="6"/>
      <c r="F9" s="7">
        <f>82183-80602</f>
        <v>1581</v>
      </c>
      <c r="G9" s="7">
        <f>999.1+687.41</f>
        <v>1686.51</v>
      </c>
      <c r="H9" s="7">
        <v>0</v>
      </c>
      <c r="I9" s="7">
        <f>F9-G9-H9</f>
        <v>-105.50999999999999</v>
      </c>
      <c r="J9" s="8">
        <f t="shared" si="0"/>
        <v>-0.008396934414618034</v>
      </c>
      <c r="L9" s="10"/>
    </row>
    <row r="10" spans="1:10" ht="15">
      <c r="A10" s="3">
        <v>4</v>
      </c>
      <c r="B10" s="4" t="s">
        <v>8</v>
      </c>
      <c r="C10" s="7"/>
      <c r="D10" s="6"/>
      <c r="E10" s="6"/>
      <c r="F10" s="7">
        <f>F8+F9</f>
        <v>2920.1</v>
      </c>
      <c r="G10" s="7">
        <f>1825.16+1197.68+47.62</f>
        <v>3070.46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6691</v>
      </c>
      <c r="E11" s="13">
        <v>6784</v>
      </c>
      <c r="F11" s="8">
        <f>(E11-D11)*10*100%</f>
        <v>930</v>
      </c>
      <c r="G11" s="7">
        <v>0</v>
      </c>
      <c r="H11" s="7">
        <v>0</v>
      </c>
      <c r="I11" s="7">
        <f aca="true" t="shared" si="1" ref="I11:I16">F11-G11-H11</f>
        <v>930</v>
      </c>
      <c r="J11" s="8">
        <f t="shared" si="0"/>
        <v>0.0740133542374635</v>
      </c>
    </row>
    <row r="12" spans="1:10" ht="15">
      <c r="A12" s="27"/>
      <c r="B12" s="4" t="s">
        <v>13</v>
      </c>
      <c r="C12" s="7"/>
      <c r="D12" s="13">
        <v>5887</v>
      </c>
      <c r="E12" s="13">
        <v>5990</v>
      </c>
      <c r="F12" s="8">
        <f>(E12-D12)*10*100%</f>
        <v>1030</v>
      </c>
      <c r="G12" s="7">
        <v>0</v>
      </c>
      <c r="H12" s="7">
        <v>0</v>
      </c>
      <c r="I12" s="7">
        <f t="shared" si="1"/>
        <v>1030</v>
      </c>
      <c r="J12" s="8">
        <f t="shared" si="0"/>
        <v>0.08197177942428753</v>
      </c>
    </row>
    <row r="13" spans="1:10" ht="15">
      <c r="A13" s="27"/>
      <c r="B13" s="4" t="s">
        <v>14</v>
      </c>
      <c r="C13" s="7"/>
      <c r="D13" s="13">
        <v>7277</v>
      </c>
      <c r="E13" s="13">
        <v>7388</v>
      </c>
      <c r="F13" s="8">
        <f>(E13-D13)*10*100%</f>
        <v>1110</v>
      </c>
      <c r="G13" s="7">
        <v>0</v>
      </c>
      <c r="H13" s="7">
        <v>0</v>
      </c>
      <c r="I13" s="7">
        <f t="shared" si="1"/>
        <v>1110</v>
      </c>
      <c r="J13" s="8">
        <f t="shared" si="0"/>
        <v>0.08833851957374675</v>
      </c>
    </row>
    <row r="14" spans="1:10" ht="15">
      <c r="A14" s="27"/>
      <c r="B14" s="4" t="s">
        <v>15</v>
      </c>
      <c r="C14" s="7"/>
      <c r="D14" s="13">
        <v>6544</v>
      </c>
      <c r="E14" s="13">
        <v>6633</v>
      </c>
      <c r="F14" s="8">
        <f>(E14-D14)*10*100%</f>
        <v>890</v>
      </c>
      <c r="G14" s="7">
        <v>0</v>
      </c>
      <c r="H14" s="7">
        <v>0</v>
      </c>
      <c r="I14" s="7">
        <f t="shared" si="1"/>
        <v>890</v>
      </c>
      <c r="J14" s="8">
        <f t="shared" si="0"/>
        <v>0.07082998416273388</v>
      </c>
    </row>
    <row r="15" spans="1:10" ht="15">
      <c r="A15" s="27"/>
      <c r="B15" s="4" t="s">
        <v>16</v>
      </c>
      <c r="C15" s="7"/>
      <c r="D15" s="13">
        <v>5315</v>
      </c>
      <c r="E15" s="13">
        <v>5375</v>
      </c>
      <c r="F15" s="8">
        <f>(E15-D15)*20*100%</f>
        <v>1200</v>
      </c>
      <c r="G15" s="7">
        <v>0</v>
      </c>
      <c r="H15" s="7">
        <v>0</v>
      </c>
      <c r="I15" s="7">
        <f t="shared" si="1"/>
        <v>1200</v>
      </c>
      <c r="J15" s="8">
        <f t="shared" si="0"/>
        <v>0.09550110224188837</v>
      </c>
    </row>
    <row r="16" spans="1:10" ht="15">
      <c r="A16" s="27"/>
      <c r="B16" s="4" t="s">
        <v>17</v>
      </c>
      <c r="C16" s="7"/>
      <c r="D16" s="13">
        <v>4687</v>
      </c>
      <c r="E16" s="13">
        <v>4737</v>
      </c>
      <c r="F16" s="8">
        <f>(E16-D16)*20*100%</f>
        <v>1000</v>
      </c>
      <c r="G16" s="7">
        <v>0</v>
      </c>
      <c r="H16" s="7">
        <v>0</v>
      </c>
      <c r="I16" s="7">
        <f t="shared" si="1"/>
        <v>1000</v>
      </c>
      <c r="J16" s="8">
        <f t="shared" si="0"/>
        <v>0.07958425186824032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6160</v>
      </c>
      <c r="G17" s="16">
        <f>SUM(G11:G16)</f>
        <v>0</v>
      </c>
      <c r="H17" s="16">
        <f>SUM(H11:H16)</f>
        <v>0</v>
      </c>
      <c r="I17" s="16">
        <f>SUM(I11:I16)</f>
        <v>6160</v>
      </c>
      <c r="J17" s="8">
        <f t="shared" si="0"/>
        <v>0.49023899150836037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3240</v>
      </c>
      <c r="G18" s="17">
        <f t="shared" si="2"/>
        <v>0</v>
      </c>
      <c r="H18" s="17">
        <f t="shared" si="2"/>
        <v>0</v>
      </c>
      <c r="I18" s="17">
        <f t="shared" si="2"/>
        <v>3240</v>
      </c>
      <c r="J18" s="8">
        <f t="shared" si="0"/>
        <v>0.25785297605309865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2920</v>
      </c>
      <c r="G19" s="18">
        <f t="shared" si="2"/>
        <v>0</v>
      </c>
      <c r="H19" s="18">
        <f t="shared" si="2"/>
        <v>0</v>
      </c>
      <c r="I19" s="18">
        <f t="shared" si="2"/>
        <v>2920</v>
      </c>
      <c r="J19" s="8">
        <f t="shared" si="0"/>
        <v>0.23238601545526172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7" sqref="C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31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125.46</f>
        <v>125.46</v>
      </c>
      <c r="G7" s="23">
        <f>G8*0.0478</f>
        <v>63.51548802000001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f>1344.3</f>
        <v>1344.3</v>
      </c>
      <c r="G8" s="7">
        <f>789.5819+472.924+66.27</f>
        <v>1328.7759</v>
      </c>
      <c r="H8" s="7">
        <v>0</v>
      </c>
      <c r="I8" s="7">
        <f>F8-G8-H8</f>
        <v>15.524099999999862</v>
      </c>
      <c r="J8" s="8">
        <f t="shared" si="0"/>
        <v>0.0012354738844277385</v>
      </c>
      <c r="L8" s="10"/>
    </row>
    <row r="9" spans="1:12" ht="15">
      <c r="A9" s="3">
        <v>3</v>
      </c>
      <c r="B9" s="4" t="s">
        <v>33</v>
      </c>
      <c r="C9" s="7" t="s">
        <v>34</v>
      </c>
      <c r="D9" s="6"/>
      <c r="E9" s="6"/>
      <c r="F9" s="7">
        <f>83760-82183</f>
        <v>1577</v>
      </c>
      <c r="G9" s="7">
        <f>935.5806+623.921+124.62</f>
        <v>1684.1216</v>
      </c>
      <c r="H9" s="7">
        <v>0</v>
      </c>
      <c r="I9" s="7">
        <f>F9-G9-H9</f>
        <v>-107.12159999999994</v>
      </c>
      <c r="J9" s="8">
        <f t="shared" si="0"/>
        <v>-0.008525192394928887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f>F8+F9</f>
        <v>2921.3</v>
      </c>
      <c r="G10" s="7">
        <f>1709.1226+1122.255+146.56+25+9.96</f>
        <v>3012.8976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6784</v>
      </c>
      <c r="E11" s="13">
        <v>6880</v>
      </c>
      <c r="F11" s="8">
        <f>(E11-D11)*10*100%</f>
        <v>960</v>
      </c>
      <c r="G11" s="7">
        <v>0</v>
      </c>
      <c r="H11" s="7">
        <v>0</v>
      </c>
      <c r="I11" s="7">
        <f aca="true" t="shared" si="1" ref="I11:I16">F11-G11-H11</f>
        <v>960</v>
      </c>
      <c r="J11" s="8">
        <f t="shared" si="0"/>
        <v>0.0764008817935107</v>
      </c>
    </row>
    <row r="12" spans="1:10" ht="15">
      <c r="A12" s="27"/>
      <c r="B12" s="4" t="s">
        <v>13</v>
      </c>
      <c r="C12" s="7"/>
      <c r="D12" s="13">
        <v>5990</v>
      </c>
      <c r="E12" s="13">
        <v>6090</v>
      </c>
      <c r="F12" s="8">
        <f>(E12-D12)*10*100%</f>
        <v>1000</v>
      </c>
      <c r="G12" s="7">
        <v>0</v>
      </c>
      <c r="H12" s="7">
        <v>0</v>
      </c>
      <c r="I12" s="7">
        <f t="shared" si="1"/>
        <v>1000</v>
      </c>
      <c r="J12" s="8">
        <f t="shared" si="0"/>
        <v>0.07958425186824032</v>
      </c>
    </row>
    <row r="13" spans="1:10" ht="15">
      <c r="A13" s="27"/>
      <c r="B13" s="4" t="s">
        <v>14</v>
      </c>
      <c r="C13" s="7"/>
      <c r="D13" s="13">
        <v>7388</v>
      </c>
      <c r="E13" s="13">
        <v>7500</v>
      </c>
      <c r="F13" s="8">
        <f>(E13-D13)*10*100%</f>
        <v>1120</v>
      </c>
      <c r="G13" s="7">
        <v>0</v>
      </c>
      <c r="H13" s="7">
        <v>0</v>
      </c>
      <c r="I13" s="7">
        <f t="shared" si="1"/>
        <v>1120</v>
      </c>
      <c r="J13" s="8">
        <f t="shared" si="0"/>
        <v>0.08913436209242916</v>
      </c>
    </row>
    <row r="14" spans="1:10" ht="15">
      <c r="A14" s="27"/>
      <c r="B14" s="4" t="s">
        <v>15</v>
      </c>
      <c r="C14" s="7"/>
      <c r="D14" s="13">
        <v>6633</v>
      </c>
      <c r="E14" s="13">
        <v>6720</v>
      </c>
      <c r="F14" s="8">
        <f>(E14-D14)*10*100%</f>
        <v>870</v>
      </c>
      <c r="G14" s="7">
        <v>0</v>
      </c>
      <c r="H14" s="7">
        <v>0</v>
      </c>
      <c r="I14" s="7">
        <f t="shared" si="1"/>
        <v>870</v>
      </c>
      <c r="J14" s="8">
        <f t="shared" si="0"/>
        <v>0.06923829912536908</v>
      </c>
    </row>
    <row r="15" spans="1:10" ht="15">
      <c r="A15" s="27"/>
      <c r="B15" s="4" t="s">
        <v>16</v>
      </c>
      <c r="C15" s="7"/>
      <c r="D15" s="13">
        <v>5375</v>
      </c>
      <c r="E15" s="13">
        <v>5435</v>
      </c>
      <c r="F15" s="8">
        <f>(E15-D15)*20*100%</f>
        <v>1200</v>
      </c>
      <c r="G15" s="7">
        <v>0</v>
      </c>
      <c r="H15" s="7">
        <v>0</v>
      </c>
      <c r="I15" s="7">
        <f t="shared" si="1"/>
        <v>1200</v>
      </c>
      <c r="J15" s="8">
        <f t="shared" si="0"/>
        <v>0.09550110224188837</v>
      </c>
    </row>
    <row r="16" spans="1:10" ht="15">
      <c r="A16" s="27"/>
      <c r="B16" s="4" t="s">
        <v>17</v>
      </c>
      <c r="C16" s="7"/>
      <c r="D16" s="13">
        <v>4737</v>
      </c>
      <c r="E16" s="13">
        <v>4790</v>
      </c>
      <c r="F16" s="8">
        <f>(E16-D16)*20*100%</f>
        <v>1060</v>
      </c>
      <c r="G16" s="7">
        <v>0</v>
      </c>
      <c r="H16" s="7">
        <v>0</v>
      </c>
      <c r="I16" s="7">
        <f t="shared" si="1"/>
        <v>1060</v>
      </c>
      <c r="J16" s="8">
        <f t="shared" si="0"/>
        <v>0.08435930698033474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6210</v>
      </c>
      <c r="G17" s="16">
        <f>SUM(G11:G16)</f>
        <v>0</v>
      </c>
      <c r="H17" s="16">
        <f>SUM(H11:H16)</f>
        <v>0</v>
      </c>
      <c r="I17" s="16">
        <f>SUM(I11:I16)</f>
        <v>6210</v>
      </c>
      <c r="J17" s="8">
        <f t="shared" si="0"/>
        <v>0.49421820410177236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3280</v>
      </c>
      <c r="G18" s="17">
        <f t="shared" si="2"/>
        <v>0</v>
      </c>
      <c r="H18" s="17">
        <f t="shared" si="2"/>
        <v>0</v>
      </c>
      <c r="I18" s="17">
        <f t="shared" si="2"/>
        <v>3280</v>
      </c>
      <c r="J18" s="8">
        <f t="shared" si="0"/>
        <v>0.2610363461278282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2930</v>
      </c>
      <c r="G19" s="18">
        <f t="shared" si="2"/>
        <v>0</v>
      </c>
      <c r="H19" s="18">
        <f t="shared" si="2"/>
        <v>0</v>
      </c>
      <c r="I19" s="18">
        <f t="shared" si="2"/>
        <v>2930</v>
      </c>
      <c r="J19" s="8">
        <f t="shared" si="0"/>
        <v>0.23318185797394414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36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91.98</f>
        <v>91.98</v>
      </c>
      <c r="G7" s="23">
        <f>G8*0.0478</f>
        <v>59.73927846000001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f>1327.2</f>
        <v>1327.2</v>
      </c>
      <c r="G8" s="7">
        <f>788.0987+434.967+26.71</f>
        <v>1249.7757000000001</v>
      </c>
      <c r="H8" s="7">
        <v>0</v>
      </c>
      <c r="I8" s="7">
        <f>61.5258</f>
        <v>61.5258</v>
      </c>
      <c r="J8" s="8">
        <f t="shared" si="0"/>
        <v>0.00489648476359498</v>
      </c>
      <c r="L8" s="10"/>
    </row>
    <row r="9" spans="1:12" ht="15">
      <c r="A9" s="3">
        <v>3</v>
      </c>
      <c r="B9" s="4" t="s">
        <v>33</v>
      </c>
      <c r="C9" s="7" t="s">
        <v>37</v>
      </c>
      <c r="D9" s="6"/>
      <c r="E9" s="6"/>
      <c r="F9" s="7">
        <f>85587-83760</f>
        <v>1827</v>
      </c>
      <c r="G9" s="7">
        <f>940.9+670.52+167.5</f>
        <v>1778.92</v>
      </c>
      <c r="H9" s="7">
        <v>0</v>
      </c>
      <c r="I9" s="7">
        <f>F9-G9-H9</f>
        <v>48.07999999999993</v>
      </c>
      <c r="J9" s="8">
        <f t="shared" si="0"/>
        <v>0.003826410829824989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f>F8+F9</f>
        <v>3154.2</v>
      </c>
      <c r="G10" s="7">
        <f>1718.84+1128.767+152.67+30.2787+10.81</f>
        <v>3041.3657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6880</v>
      </c>
      <c r="E11" s="13">
        <v>6955</v>
      </c>
      <c r="F11" s="8">
        <f>(E11-D11)*10*100%</f>
        <v>750</v>
      </c>
      <c r="G11" s="7">
        <v>0</v>
      </c>
      <c r="H11" s="7">
        <v>0</v>
      </c>
      <c r="I11" s="7">
        <f aca="true" t="shared" si="1" ref="I11:I16">F11-G11-H11</f>
        <v>750</v>
      </c>
      <c r="J11" s="8">
        <f t="shared" si="0"/>
        <v>0.05968818890118024</v>
      </c>
    </row>
    <row r="12" spans="1:10" ht="15">
      <c r="A12" s="27"/>
      <c r="B12" s="4" t="s">
        <v>13</v>
      </c>
      <c r="C12" s="7"/>
      <c r="D12" s="13">
        <v>6090</v>
      </c>
      <c r="E12" s="13">
        <v>6180</v>
      </c>
      <c r="F12" s="8">
        <f>(E12-D12)*10*100%</f>
        <v>900</v>
      </c>
      <c r="G12" s="7">
        <v>0</v>
      </c>
      <c r="H12" s="7">
        <v>0</v>
      </c>
      <c r="I12" s="7">
        <f t="shared" si="1"/>
        <v>900</v>
      </c>
      <c r="J12" s="8">
        <f t="shared" si="0"/>
        <v>0.07162582668141629</v>
      </c>
    </row>
    <row r="13" spans="1:10" ht="15">
      <c r="A13" s="27"/>
      <c r="B13" s="4" t="s">
        <v>14</v>
      </c>
      <c r="C13" s="7"/>
      <c r="D13" s="13">
        <v>7500</v>
      </c>
      <c r="E13" s="13">
        <v>7665</v>
      </c>
      <c r="F13" s="8">
        <f>(E13-D13)*10*100%</f>
        <v>1650</v>
      </c>
      <c r="G13" s="7">
        <v>0</v>
      </c>
      <c r="H13" s="7">
        <v>0</v>
      </c>
      <c r="I13" s="7">
        <f t="shared" si="1"/>
        <v>1650</v>
      </c>
      <c r="J13" s="8">
        <f t="shared" si="0"/>
        <v>0.13131401558259653</v>
      </c>
    </row>
    <row r="14" spans="1:10" ht="15">
      <c r="A14" s="27"/>
      <c r="B14" s="4" t="s">
        <v>15</v>
      </c>
      <c r="C14" s="7"/>
      <c r="D14" s="13">
        <v>6720</v>
      </c>
      <c r="E14" s="13">
        <v>6845</v>
      </c>
      <c r="F14" s="8">
        <f>(E14-D14)*10*100%</f>
        <v>1250</v>
      </c>
      <c r="G14" s="7">
        <v>0</v>
      </c>
      <c r="H14" s="7">
        <v>0</v>
      </c>
      <c r="I14" s="7">
        <f t="shared" si="1"/>
        <v>1250</v>
      </c>
      <c r="J14" s="8">
        <f t="shared" si="0"/>
        <v>0.0994803148353004</v>
      </c>
    </row>
    <row r="15" spans="1:10" ht="15">
      <c r="A15" s="27"/>
      <c r="B15" s="4" t="s">
        <v>16</v>
      </c>
      <c r="C15" s="7"/>
      <c r="D15" s="13">
        <v>5435</v>
      </c>
      <c r="E15" s="13">
        <v>5497</v>
      </c>
      <c r="F15" s="8">
        <f>(E15-D15)*20*100%</f>
        <v>1240</v>
      </c>
      <c r="G15" s="7">
        <v>0</v>
      </c>
      <c r="H15" s="7">
        <v>0</v>
      </c>
      <c r="I15" s="7">
        <f t="shared" si="1"/>
        <v>1240</v>
      </c>
      <c r="J15" s="8">
        <f t="shared" si="0"/>
        <v>0.09868447231661799</v>
      </c>
    </row>
    <row r="16" spans="1:10" ht="15">
      <c r="A16" s="27"/>
      <c r="B16" s="4" t="s">
        <v>17</v>
      </c>
      <c r="C16" s="7"/>
      <c r="D16" s="13">
        <v>4790</v>
      </c>
      <c r="E16" s="13">
        <v>4853</v>
      </c>
      <c r="F16" s="8">
        <f>(E16-D16)*20*100%</f>
        <v>1260</v>
      </c>
      <c r="G16" s="7">
        <v>0</v>
      </c>
      <c r="H16" s="7">
        <v>0</v>
      </c>
      <c r="I16" s="7">
        <f t="shared" si="1"/>
        <v>1260</v>
      </c>
      <c r="J16" s="8">
        <f t="shared" si="0"/>
        <v>0.1002761573539828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7050</v>
      </c>
      <c r="G17" s="16">
        <f>SUM(G11:G16)</f>
        <v>0</v>
      </c>
      <c r="H17" s="16">
        <f>SUM(H11:H16)</f>
        <v>0</v>
      </c>
      <c r="I17" s="16">
        <f>SUM(I11:I16)</f>
        <v>7050</v>
      </c>
      <c r="J17" s="8">
        <f t="shared" si="0"/>
        <v>0.5610689756710943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3640</v>
      </c>
      <c r="G18" s="17">
        <f t="shared" si="2"/>
        <v>0</v>
      </c>
      <c r="H18" s="17">
        <f t="shared" si="2"/>
        <v>0</v>
      </c>
      <c r="I18" s="17">
        <f t="shared" si="2"/>
        <v>3640</v>
      </c>
      <c r="J18" s="8">
        <f t="shared" si="0"/>
        <v>0.2896866768003948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3410</v>
      </c>
      <c r="G19" s="18">
        <f t="shared" si="2"/>
        <v>0</v>
      </c>
      <c r="H19" s="18">
        <f t="shared" si="2"/>
        <v>0</v>
      </c>
      <c r="I19" s="18">
        <f t="shared" si="2"/>
        <v>3410</v>
      </c>
      <c r="J19" s="8">
        <f t="shared" si="0"/>
        <v>0.2713822988706995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38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60.48</f>
        <v>60.48</v>
      </c>
      <c r="G7" s="23">
        <f>G8*0.0478</f>
        <v>65.8432811</v>
      </c>
      <c r="H7" s="23">
        <v>0</v>
      </c>
      <c r="I7" s="7">
        <f>F7-G7-H7</f>
        <v>-5.363281100000002</v>
      </c>
      <c r="J7" s="8">
        <f aca="true" t="shared" si="0" ref="J7:J19">I7/12565.3</f>
        <v>-0.0004268327139025731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f>1375</f>
        <v>1375</v>
      </c>
      <c r="G8" s="7">
        <f>765.0045+545.86+66.61</f>
        <v>1377.4745</v>
      </c>
      <c r="H8" s="7">
        <v>0</v>
      </c>
      <c r="I8" s="7">
        <f>F8-G8-H8</f>
        <v>-2.4745000000000346</v>
      </c>
      <c r="J8" s="8">
        <f t="shared" si="0"/>
        <v>-0.00019693123124796342</v>
      </c>
      <c r="L8" s="10"/>
    </row>
    <row r="9" spans="1:12" ht="15">
      <c r="A9" s="3">
        <v>3</v>
      </c>
      <c r="B9" s="4" t="s">
        <v>33</v>
      </c>
      <c r="C9" s="7" t="s">
        <v>39</v>
      </c>
      <c r="D9" s="6"/>
      <c r="E9" s="6"/>
      <c r="F9" s="7">
        <f>87217-85587</f>
        <v>1630</v>
      </c>
      <c r="G9" s="7">
        <f>915.5548+704.32+137.16</f>
        <v>1757.0348000000001</v>
      </c>
      <c r="H9" s="7">
        <v>0</v>
      </c>
      <c r="I9" s="7">
        <f>F9-G9-H9</f>
        <v>-127.03480000000013</v>
      </c>
      <c r="J9" s="8">
        <f t="shared" si="0"/>
        <v>-0.010109969519231545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f>F8+F9</f>
        <v>3005</v>
      </c>
      <c r="G10" s="7">
        <f>1672.5394+1310.43+124.18+16.37+10.99</f>
        <v>3134.5093999999995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6955</v>
      </c>
      <c r="E11" s="13">
        <v>7011</v>
      </c>
      <c r="F11" s="8">
        <f>(E11-D11)*10*100%</f>
        <v>560</v>
      </c>
      <c r="G11" s="7">
        <v>0</v>
      </c>
      <c r="H11" s="7">
        <v>0</v>
      </c>
      <c r="I11" s="7">
        <f aca="true" t="shared" si="1" ref="I11:I16">F11-G11-H11</f>
        <v>560</v>
      </c>
      <c r="J11" s="8">
        <f t="shared" si="0"/>
        <v>0.04456718104621458</v>
      </c>
    </row>
    <row r="12" spans="1:10" ht="15">
      <c r="A12" s="27"/>
      <c r="B12" s="4" t="s">
        <v>13</v>
      </c>
      <c r="C12" s="7"/>
      <c r="D12" s="13">
        <v>6180</v>
      </c>
      <c r="E12" s="13">
        <v>6252</v>
      </c>
      <c r="F12" s="8">
        <f>(E12-D12)*10*100%</f>
        <v>720</v>
      </c>
      <c r="G12" s="7">
        <v>0</v>
      </c>
      <c r="H12" s="7">
        <v>0</v>
      </c>
      <c r="I12" s="7">
        <f t="shared" si="1"/>
        <v>720</v>
      </c>
      <c r="J12" s="8">
        <f t="shared" si="0"/>
        <v>0.05730066134513303</v>
      </c>
    </row>
    <row r="13" spans="1:10" ht="15">
      <c r="A13" s="27"/>
      <c r="B13" s="4" t="s">
        <v>14</v>
      </c>
      <c r="C13" s="7"/>
      <c r="D13" s="13">
        <v>7665</v>
      </c>
      <c r="E13" s="13">
        <v>7737</v>
      </c>
      <c r="F13" s="8">
        <f>(E13-D13)*10*100%</f>
        <v>720</v>
      </c>
      <c r="G13" s="7">
        <v>0</v>
      </c>
      <c r="H13" s="7">
        <v>0</v>
      </c>
      <c r="I13" s="7">
        <f t="shared" si="1"/>
        <v>720</v>
      </c>
      <c r="J13" s="8">
        <f t="shared" si="0"/>
        <v>0.05730066134513303</v>
      </c>
    </row>
    <row r="14" spans="1:10" ht="15">
      <c r="A14" s="27"/>
      <c r="B14" s="4" t="s">
        <v>15</v>
      </c>
      <c r="C14" s="7"/>
      <c r="D14" s="13">
        <v>6845</v>
      </c>
      <c r="E14" s="13">
        <v>6910</v>
      </c>
      <c r="F14" s="8">
        <f>(E14-D14)*10*100%</f>
        <v>650</v>
      </c>
      <c r="G14" s="7">
        <v>0</v>
      </c>
      <c r="H14" s="7">
        <v>0</v>
      </c>
      <c r="I14" s="7">
        <f t="shared" si="1"/>
        <v>650</v>
      </c>
      <c r="J14" s="8">
        <f t="shared" si="0"/>
        <v>0.051729763714356204</v>
      </c>
    </row>
    <row r="15" spans="1:10" ht="15">
      <c r="A15" s="27"/>
      <c r="B15" s="4" t="s">
        <v>16</v>
      </c>
      <c r="C15" s="7"/>
      <c r="D15" s="13">
        <v>5497</v>
      </c>
      <c r="E15" s="13">
        <v>5544</v>
      </c>
      <c r="F15" s="8">
        <f>(E15-D15)*20*100%</f>
        <v>940</v>
      </c>
      <c r="G15" s="7">
        <v>0</v>
      </c>
      <c r="H15" s="7">
        <v>0</v>
      </c>
      <c r="I15" s="7">
        <f t="shared" si="1"/>
        <v>940</v>
      </c>
      <c r="J15" s="8">
        <f t="shared" si="0"/>
        <v>0.0748091967561459</v>
      </c>
    </row>
    <row r="16" spans="1:10" ht="15">
      <c r="A16" s="27"/>
      <c r="B16" s="4" t="s">
        <v>17</v>
      </c>
      <c r="C16" s="7"/>
      <c r="D16" s="13">
        <v>4853</v>
      </c>
      <c r="E16" s="13">
        <v>4897</v>
      </c>
      <c r="F16" s="8">
        <f>(E16-D16)*20*100%</f>
        <v>880</v>
      </c>
      <c r="G16" s="7">
        <v>0</v>
      </c>
      <c r="H16" s="7">
        <v>0</v>
      </c>
      <c r="I16" s="7">
        <f t="shared" si="1"/>
        <v>880</v>
      </c>
      <c r="J16" s="8">
        <f t="shared" si="0"/>
        <v>0.07003414164405147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4470</v>
      </c>
      <c r="G17" s="16">
        <f>SUM(G11:G16)</f>
        <v>0</v>
      </c>
      <c r="H17" s="16">
        <f>SUM(H11:H16)</f>
        <v>0</v>
      </c>
      <c r="I17" s="16">
        <f>SUM(I11:I16)</f>
        <v>4470</v>
      </c>
      <c r="J17" s="8">
        <f t="shared" si="0"/>
        <v>0.3557416058510342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2220</v>
      </c>
      <c r="G18" s="17">
        <f t="shared" si="2"/>
        <v>0</v>
      </c>
      <c r="H18" s="17">
        <f t="shared" si="2"/>
        <v>0</v>
      </c>
      <c r="I18" s="17">
        <f t="shared" si="2"/>
        <v>2220</v>
      </c>
      <c r="J18" s="8">
        <f t="shared" si="0"/>
        <v>0.1766770391474935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2250</v>
      </c>
      <c r="G19" s="18">
        <f t="shared" si="2"/>
        <v>0</v>
      </c>
      <c r="H19" s="18">
        <f t="shared" si="2"/>
        <v>0</v>
      </c>
      <c r="I19" s="18">
        <f t="shared" si="2"/>
        <v>2250</v>
      </c>
      <c r="J19" s="8">
        <f t="shared" si="0"/>
        <v>0.1790645667035407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9" sqref="F19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40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f>76.19</f>
        <v>76.19</v>
      </c>
      <c r="G7" s="23">
        <f>G8*0.0478</f>
        <v>64.630858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f>1240.6</f>
        <v>1240.6</v>
      </c>
      <c r="G8" s="7">
        <f>757.89+552.9+41.32</f>
        <v>1352.11</v>
      </c>
      <c r="H8" s="7">
        <v>0</v>
      </c>
      <c r="I8" s="7">
        <f>F8-G8-H8</f>
        <v>-111.50999999999999</v>
      </c>
      <c r="J8" s="8">
        <f t="shared" si="0"/>
        <v>-0.008874439925827477</v>
      </c>
      <c r="L8" s="10"/>
    </row>
    <row r="9" spans="1:12" ht="15">
      <c r="A9" s="3">
        <v>3</v>
      </c>
      <c r="B9" s="4" t="s">
        <v>33</v>
      </c>
      <c r="C9" s="7" t="s">
        <v>41</v>
      </c>
      <c r="D9" s="6"/>
      <c r="E9" s="6"/>
      <c r="F9" s="7">
        <f>88810-87217</f>
        <v>1593</v>
      </c>
      <c r="G9" s="7">
        <f>906.95+559.43+46.27</f>
        <v>1512.65</v>
      </c>
      <c r="H9" s="7">
        <v>0</v>
      </c>
      <c r="I9" s="7">
        <v>61.5258</v>
      </c>
      <c r="J9" s="8">
        <f t="shared" si="0"/>
        <v>0.00489648476359498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f>F8+F9</f>
        <v>2833.6</v>
      </c>
      <c r="G10" s="7">
        <f>1656.82+1160.89+20.68+15.17+11.2</f>
        <v>2864.7599999999998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26">
        <v>5</v>
      </c>
      <c r="B11" s="4" t="s">
        <v>12</v>
      </c>
      <c r="C11" s="7"/>
      <c r="D11" s="13">
        <v>7011</v>
      </c>
      <c r="E11" s="13">
        <v>7067</v>
      </c>
      <c r="F11" s="8">
        <f>(E11-D11)*10*100%</f>
        <v>560</v>
      </c>
      <c r="G11" s="7">
        <v>0</v>
      </c>
      <c r="H11" s="7">
        <v>0</v>
      </c>
      <c r="I11" s="7">
        <f aca="true" t="shared" si="1" ref="I11:I16">F11-G11-H11</f>
        <v>560</v>
      </c>
      <c r="J11" s="8">
        <f t="shared" si="0"/>
        <v>0.04456718104621458</v>
      </c>
    </row>
    <row r="12" spans="1:10" ht="15">
      <c r="A12" s="27"/>
      <c r="B12" s="4" t="s">
        <v>13</v>
      </c>
      <c r="C12" s="7"/>
      <c r="D12" s="13">
        <v>6252</v>
      </c>
      <c r="E12" s="13">
        <v>6318</v>
      </c>
      <c r="F12" s="8">
        <f>(E12-D12)*10*100%</f>
        <v>660</v>
      </c>
      <c r="G12" s="7">
        <v>0</v>
      </c>
      <c r="H12" s="7">
        <v>0</v>
      </c>
      <c r="I12" s="7">
        <f t="shared" si="1"/>
        <v>660</v>
      </c>
      <c r="J12" s="8">
        <f t="shared" si="0"/>
        <v>0.05252560623303861</v>
      </c>
    </row>
    <row r="13" spans="1:10" ht="15">
      <c r="A13" s="27"/>
      <c r="B13" s="4" t="s">
        <v>14</v>
      </c>
      <c r="C13" s="7"/>
      <c r="D13" s="13">
        <v>7737</v>
      </c>
      <c r="E13" s="13">
        <v>7824</v>
      </c>
      <c r="F13" s="8">
        <f>(E13-D13)*10*100%</f>
        <v>870</v>
      </c>
      <c r="G13" s="7">
        <v>0</v>
      </c>
      <c r="H13" s="7">
        <v>0</v>
      </c>
      <c r="I13" s="7">
        <f t="shared" si="1"/>
        <v>870</v>
      </c>
      <c r="J13" s="8">
        <f t="shared" si="0"/>
        <v>0.06923829912536908</v>
      </c>
    </row>
    <row r="14" spans="1:10" ht="15">
      <c r="A14" s="27"/>
      <c r="B14" s="4" t="s">
        <v>15</v>
      </c>
      <c r="C14" s="7"/>
      <c r="D14" s="13">
        <v>6910</v>
      </c>
      <c r="E14" s="13">
        <v>6980</v>
      </c>
      <c r="F14" s="8">
        <f>(E14-D14)*10*100%</f>
        <v>700</v>
      </c>
      <c r="G14" s="7">
        <v>0</v>
      </c>
      <c r="H14" s="7">
        <v>0</v>
      </c>
      <c r="I14" s="7">
        <f t="shared" si="1"/>
        <v>700</v>
      </c>
      <c r="J14" s="8">
        <f t="shared" si="0"/>
        <v>0.05570897630776822</v>
      </c>
    </row>
    <row r="15" spans="1:10" ht="15">
      <c r="A15" s="27"/>
      <c r="B15" s="4" t="s">
        <v>16</v>
      </c>
      <c r="C15" s="7"/>
      <c r="D15" s="13">
        <v>5544</v>
      </c>
      <c r="E15" s="13">
        <v>5593</v>
      </c>
      <c r="F15" s="8">
        <f>(E15-D15)*20*100%</f>
        <v>980</v>
      </c>
      <c r="G15" s="7">
        <v>0</v>
      </c>
      <c r="H15" s="7">
        <v>0</v>
      </c>
      <c r="I15" s="7">
        <f t="shared" si="1"/>
        <v>980</v>
      </c>
      <c r="J15" s="8">
        <f t="shared" si="0"/>
        <v>0.0779925668308755</v>
      </c>
    </row>
    <row r="16" spans="1:10" ht="15">
      <c r="A16" s="27"/>
      <c r="B16" s="4" t="s">
        <v>17</v>
      </c>
      <c r="C16" s="7"/>
      <c r="D16" s="13">
        <v>4897</v>
      </c>
      <c r="E16" s="13">
        <v>4939</v>
      </c>
      <c r="F16" s="8">
        <f>(E16-D16)*20*100%</f>
        <v>840</v>
      </c>
      <c r="G16" s="7">
        <v>0</v>
      </c>
      <c r="H16" s="7">
        <v>0</v>
      </c>
      <c r="I16" s="7">
        <f t="shared" si="1"/>
        <v>840</v>
      </c>
      <c r="J16" s="8">
        <f t="shared" si="0"/>
        <v>0.06685077156932187</v>
      </c>
    </row>
    <row r="17" spans="1:12" ht="15">
      <c r="A17" s="28"/>
      <c r="B17" s="14" t="s">
        <v>11</v>
      </c>
      <c r="C17" s="14"/>
      <c r="D17" s="15"/>
      <c r="E17" s="14"/>
      <c r="F17" s="16">
        <f>SUM(F11:F16)</f>
        <v>4610</v>
      </c>
      <c r="G17" s="16">
        <f>SUM(G11:G16)</f>
        <v>0</v>
      </c>
      <c r="H17" s="16">
        <f>SUM(H11:H16)</f>
        <v>0</v>
      </c>
      <c r="I17" s="16">
        <f>SUM(I11:I16)</f>
        <v>4610</v>
      </c>
      <c r="J17" s="8">
        <f t="shared" si="0"/>
        <v>0.3668834011125879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2410</v>
      </c>
      <c r="G18" s="17">
        <f t="shared" si="2"/>
        <v>0</v>
      </c>
      <c r="H18" s="17">
        <f t="shared" si="2"/>
        <v>0</v>
      </c>
      <c r="I18" s="17">
        <f t="shared" si="2"/>
        <v>2410</v>
      </c>
      <c r="J18" s="8">
        <f t="shared" si="0"/>
        <v>0.19179804700245917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2200</v>
      </c>
      <c r="G19" s="18">
        <f t="shared" si="2"/>
        <v>0</v>
      </c>
      <c r="H19" s="18">
        <f t="shared" si="2"/>
        <v>0</v>
      </c>
      <c r="I19" s="18">
        <f t="shared" si="2"/>
        <v>2200</v>
      </c>
      <c r="J19" s="8">
        <f t="shared" si="0"/>
        <v>0.1750853541101287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42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v>52.17</v>
      </c>
      <c r="G7" s="23">
        <v>71.87447</v>
      </c>
      <c r="H7" s="23">
        <v>0</v>
      </c>
      <c r="I7" s="7">
        <v>-19.70447</v>
      </c>
      <c r="J7" s="8">
        <v>-0.0015681655034101853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v>1202.6</v>
      </c>
      <c r="G8" s="7">
        <v>1503.6499999999999</v>
      </c>
      <c r="H8" s="7">
        <v>0</v>
      </c>
      <c r="I8" s="7">
        <v>-301.04999999999995</v>
      </c>
      <c r="J8" s="8">
        <v>-0.023958839024933745</v>
      </c>
      <c r="L8" s="10"/>
    </row>
    <row r="9" spans="1:12" ht="15">
      <c r="A9" s="3">
        <v>3</v>
      </c>
      <c r="B9" s="4" t="s">
        <v>33</v>
      </c>
      <c r="C9" s="7" t="s">
        <v>43</v>
      </c>
      <c r="D9" s="6"/>
      <c r="E9" s="6"/>
      <c r="F9" s="7">
        <v>1813</v>
      </c>
      <c r="G9" s="7">
        <v>1472.99</v>
      </c>
      <c r="H9" s="7">
        <v>0</v>
      </c>
      <c r="I9" s="7">
        <v>61.5258</v>
      </c>
      <c r="J9" s="8">
        <v>0.00489648476359498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v>3015.6</v>
      </c>
      <c r="G10" s="7">
        <v>2976.64</v>
      </c>
      <c r="H10" s="7">
        <v>0</v>
      </c>
      <c r="I10" s="7">
        <v>0</v>
      </c>
      <c r="J10" s="8">
        <v>0</v>
      </c>
    </row>
    <row r="11" spans="1:10" ht="15">
      <c r="A11" s="26">
        <v>5</v>
      </c>
      <c r="B11" s="4" t="s">
        <v>12</v>
      </c>
      <c r="C11" s="7"/>
      <c r="D11" s="13">
        <v>7067</v>
      </c>
      <c r="E11" s="13">
        <v>7136</v>
      </c>
      <c r="F11" s="8">
        <v>690</v>
      </c>
      <c r="G11" s="7">
        <v>0</v>
      </c>
      <c r="H11" s="7">
        <v>0</v>
      </c>
      <c r="I11" s="7">
        <v>690</v>
      </c>
      <c r="J11" s="8">
        <v>0.05491313378908582</v>
      </c>
    </row>
    <row r="12" spans="1:10" ht="15">
      <c r="A12" s="27"/>
      <c r="B12" s="4" t="s">
        <v>13</v>
      </c>
      <c r="C12" s="7"/>
      <c r="D12" s="13">
        <v>6318</v>
      </c>
      <c r="E12" s="13">
        <v>6408</v>
      </c>
      <c r="F12" s="8">
        <v>900</v>
      </c>
      <c r="G12" s="7">
        <v>0</v>
      </c>
      <c r="H12" s="7">
        <v>0</v>
      </c>
      <c r="I12" s="7">
        <v>900</v>
      </c>
      <c r="J12" s="8">
        <v>0.07162582668141629</v>
      </c>
    </row>
    <row r="13" spans="1:10" ht="15">
      <c r="A13" s="27"/>
      <c r="B13" s="4" t="s">
        <v>14</v>
      </c>
      <c r="C13" s="7"/>
      <c r="D13" s="13">
        <v>7824</v>
      </c>
      <c r="E13" s="13">
        <v>7931</v>
      </c>
      <c r="F13" s="8">
        <v>1070</v>
      </c>
      <c r="G13" s="7">
        <v>0</v>
      </c>
      <c r="H13" s="7">
        <v>0</v>
      </c>
      <c r="I13" s="7">
        <v>1070</v>
      </c>
      <c r="J13" s="8">
        <v>0.08515514949901713</v>
      </c>
    </row>
    <row r="14" spans="1:10" ht="15">
      <c r="A14" s="27"/>
      <c r="B14" s="4" t="s">
        <v>15</v>
      </c>
      <c r="C14" s="7"/>
      <c r="D14" s="13">
        <v>6980</v>
      </c>
      <c r="E14" s="13">
        <v>7078</v>
      </c>
      <c r="F14" s="8">
        <v>980</v>
      </c>
      <c r="G14" s="7">
        <v>0</v>
      </c>
      <c r="H14" s="7">
        <v>0</v>
      </c>
      <c r="I14" s="7">
        <v>980</v>
      </c>
      <c r="J14" s="8">
        <v>0.0779925668308755</v>
      </c>
    </row>
    <row r="15" spans="1:10" ht="15">
      <c r="A15" s="27"/>
      <c r="B15" s="4" t="s">
        <v>16</v>
      </c>
      <c r="C15" s="7"/>
      <c r="D15" s="13">
        <v>5593</v>
      </c>
      <c r="E15" s="13">
        <v>5650</v>
      </c>
      <c r="F15" s="8">
        <v>1140</v>
      </c>
      <c r="G15" s="7">
        <v>0</v>
      </c>
      <c r="H15" s="7">
        <v>0</v>
      </c>
      <c r="I15" s="7">
        <v>1140</v>
      </c>
      <c r="J15" s="8">
        <v>0.09072604712979396</v>
      </c>
    </row>
    <row r="16" spans="1:10" ht="15">
      <c r="A16" s="27"/>
      <c r="B16" s="4" t="s">
        <v>17</v>
      </c>
      <c r="C16" s="7"/>
      <c r="D16" s="13">
        <v>4939</v>
      </c>
      <c r="E16" s="13">
        <v>4989</v>
      </c>
      <c r="F16" s="8">
        <v>1000</v>
      </c>
      <c r="G16" s="7">
        <v>0</v>
      </c>
      <c r="H16" s="7">
        <v>0</v>
      </c>
      <c r="I16" s="7">
        <v>1000</v>
      </c>
      <c r="J16" s="8">
        <v>0.07958425186824032</v>
      </c>
    </row>
    <row r="17" spans="1:12" ht="15">
      <c r="A17" s="28"/>
      <c r="B17" s="14" t="s">
        <v>11</v>
      </c>
      <c r="C17" s="14"/>
      <c r="D17" s="15"/>
      <c r="E17" s="14"/>
      <c r="F17" s="16">
        <v>5780</v>
      </c>
      <c r="G17" s="16">
        <v>0</v>
      </c>
      <c r="H17" s="16">
        <v>0</v>
      </c>
      <c r="I17" s="16">
        <v>5780</v>
      </c>
      <c r="J17" s="8">
        <v>0.459996975798429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v>2900</v>
      </c>
      <c r="G18" s="17">
        <v>0</v>
      </c>
      <c r="H18" s="17">
        <v>0</v>
      </c>
      <c r="I18" s="17">
        <v>2900</v>
      </c>
      <c r="J18" s="8">
        <v>0.23079433041789693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v>2880</v>
      </c>
      <c r="G19" s="18">
        <v>0</v>
      </c>
      <c r="H19" s="18">
        <v>0</v>
      </c>
      <c r="I19" s="18">
        <v>2880</v>
      </c>
      <c r="J19" s="8">
        <v>0.22920264538053212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44</v>
      </c>
    </row>
    <row r="4" spans="1:10" ht="15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73.5" customHeight="1">
      <c r="A5" s="30" t="s">
        <v>0</v>
      </c>
      <c r="B5" s="24" t="s">
        <v>1</v>
      </c>
      <c r="C5" s="30" t="s">
        <v>2</v>
      </c>
      <c r="D5" s="32" t="s">
        <v>5</v>
      </c>
      <c r="E5" s="33"/>
      <c r="F5" s="30" t="s">
        <v>20</v>
      </c>
      <c r="G5" s="30" t="s">
        <v>21</v>
      </c>
      <c r="H5" s="30" t="s">
        <v>22</v>
      </c>
      <c r="I5" s="30" t="s">
        <v>3</v>
      </c>
      <c r="J5" s="24" t="s">
        <v>4</v>
      </c>
    </row>
    <row r="6" spans="1:10" ht="30" customHeight="1">
      <c r="A6" s="31"/>
      <c r="B6" s="25"/>
      <c r="C6" s="31"/>
      <c r="D6" s="12" t="s">
        <v>9</v>
      </c>
      <c r="E6" s="5" t="s">
        <v>10</v>
      </c>
      <c r="F6" s="31"/>
      <c r="G6" s="31"/>
      <c r="H6" s="31"/>
      <c r="I6" s="31"/>
      <c r="J6" s="25"/>
    </row>
    <row r="7" spans="1:12" ht="15.75">
      <c r="A7" s="19">
        <v>1</v>
      </c>
      <c r="B7" s="20" t="s">
        <v>24</v>
      </c>
      <c r="C7" s="19"/>
      <c r="D7" s="21"/>
      <c r="E7" s="22"/>
      <c r="F7" s="19">
        <v>78.43</v>
      </c>
      <c r="G7" s="23">
        <v>62.95309234</v>
      </c>
      <c r="H7" s="23">
        <v>0</v>
      </c>
      <c r="I7" s="7">
        <v>2.94093324</v>
      </c>
      <c r="J7" s="8">
        <v>0.00023405197169984007</v>
      </c>
      <c r="L7" s="10"/>
    </row>
    <row r="8" spans="1:12" ht="15">
      <c r="A8" s="3">
        <v>2</v>
      </c>
      <c r="B8" s="4" t="s">
        <v>32</v>
      </c>
      <c r="C8" s="8"/>
      <c r="D8" s="6"/>
      <c r="E8" s="6"/>
      <c r="F8" s="8">
        <v>1395.4</v>
      </c>
      <c r="G8" s="7">
        <v>1317.0103</v>
      </c>
      <c r="H8" s="7">
        <v>0</v>
      </c>
      <c r="I8" s="7">
        <v>61.5258</v>
      </c>
      <c r="J8" s="8">
        <v>0.00489648476359498</v>
      </c>
      <c r="L8" s="10"/>
    </row>
    <row r="9" spans="1:12" ht="15">
      <c r="A9" s="3">
        <v>3</v>
      </c>
      <c r="B9" s="4" t="s">
        <v>33</v>
      </c>
      <c r="C9" s="7" t="s">
        <v>45</v>
      </c>
      <c r="D9" s="6"/>
      <c r="E9" s="6"/>
      <c r="F9" s="7">
        <v>1625</v>
      </c>
      <c r="G9" s="7">
        <v>1830.1267999999998</v>
      </c>
      <c r="H9" s="7">
        <v>0</v>
      </c>
      <c r="I9" s="7">
        <v>-205.12679999999978</v>
      </c>
      <c r="J9" s="8">
        <v>-0.01632486291612614</v>
      </c>
      <c r="L9" s="10"/>
    </row>
    <row r="10" spans="1:10" ht="15">
      <c r="A10" s="3">
        <v>4</v>
      </c>
      <c r="B10" s="4" t="s">
        <v>35</v>
      </c>
      <c r="C10" s="7"/>
      <c r="D10" s="6"/>
      <c r="E10" s="6"/>
      <c r="F10" s="7">
        <v>3020.4</v>
      </c>
      <c r="G10" s="7">
        <v>3147.1371</v>
      </c>
      <c r="H10" s="7">
        <v>0</v>
      </c>
      <c r="I10" s="7">
        <v>0</v>
      </c>
      <c r="J10" s="8">
        <v>0</v>
      </c>
    </row>
    <row r="11" spans="1:10" ht="15">
      <c r="A11" s="26">
        <v>5</v>
      </c>
      <c r="B11" s="4" t="s">
        <v>12</v>
      </c>
      <c r="C11" s="7"/>
      <c r="D11" s="13">
        <v>7136</v>
      </c>
      <c r="E11" s="13">
        <v>7231</v>
      </c>
      <c r="F11" s="8">
        <v>950</v>
      </c>
      <c r="G11" s="7">
        <v>0</v>
      </c>
      <c r="H11" s="7">
        <v>0</v>
      </c>
      <c r="I11" s="7">
        <v>950</v>
      </c>
      <c r="J11" s="8">
        <v>0.0756050392748283</v>
      </c>
    </row>
    <row r="12" spans="1:10" ht="15">
      <c r="A12" s="27"/>
      <c r="B12" s="4" t="s">
        <v>13</v>
      </c>
      <c r="C12" s="7"/>
      <c r="D12" s="13">
        <v>6408</v>
      </c>
      <c r="E12" s="13">
        <v>6541</v>
      </c>
      <c r="F12" s="8">
        <v>1330</v>
      </c>
      <c r="G12" s="7">
        <v>0</v>
      </c>
      <c r="H12" s="7">
        <v>0</v>
      </c>
      <c r="I12" s="7">
        <v>1330</v>
      </c>
      <c r="J12" s="8">
        <v>0.10584705498475962</v>
      </c>
    </row>
    <row r="13" spans="1:10" ht="15">
      <c r="A13" s="27"/>
      <c r="B13" s="4" t="s">
        <v>14</v>
      </c>
      <c r="C13" s="7"/>
      <c r="D13" s="13">
        <v>7931</v>
      </c>
      <c r="E13" s="13">
        <v>8052</v>
      </c>
      <c r="F13" s="8">
        <v>1210</v>
      </c>
      <c r="G13" s="7">
        <v>0</v>
      </c>
      <c r="H13" s="7">
        <v>0</v>
      </c>
      <c r="I13" s="7">
        <v>1210</v>
      </c>
      <c r="J13" s="8">
        <v>0.09629694476057078</v>
      </c>
    </row>
    <row r="14" spans="1:10" ht="15">
      <c r="A14" s="27"/>
      <c r="B14" s="4" t="s">
        <v>15</v>
      </c>
      <c r="C14" s="7"/>
      <c r="D14" s="13">
        <v>7078</v>
      </c>
      <c r="E14" s="13">
        <v>7198</v>
      </c>
      <c r="F14" s="8">
        <v>1200</v>
      </c>
      <c r="G14" s="7">
        <v>0</v>
      </c>
      <c r="H14" s="7">
        <v>0</v>
      </c>
      <c r="I14" s="7">
        <v>1200</v>
      </c>
      <c r="J14" s="8">
        <v>0.09550110224188837</v>
      </c>
    </row>
    <row r="15" spans="1:10" ht="15">
      <c r="A15" s="27"/>
      <c r="B15" s="4" t="s">
        <v>16</v>
      </c>
      <c r="C15" s="7"/>
      <c r="D15" s="13">
        <v>5650</v>
      </c>
      <c r="E15" s="13">
        <v>5719</v>
      </c>
      <c r="F15" s="8">
        <v>1380</v>
      </c>
      <c r="G15" s="7">
        <v>0</v>
      </c>
      <c r="H15" s="7">
        <v>0</v>
      </c>
      <c r="I15" s="7">
        <v>1380</v>
      </c>
      <c r="J15" s="8">
        <v>0.10982626757817164</v>
      </c>
    </row>
    <row r="16" spans="1:10" ht="15">
      <c r="A16" s="27"/>
      <c r="B16" s="4" t="s">
        <v>17</v>
      </c>
      <c r="C16" s="7"/>
      <c r="D16" s="13">
        <v>4989</v>
      </c>
      <c r="E16" s="13">
        <v>5054</v>
      </c>
      <c r="F16" s="8">
        <v>1300</v>
      </c>
      <c r="G16" s="7">
        <v>0</v>
      </c>
      <c r="H16" s="7">
        <v>0</v>
      </c>
      <c r="I16" s="7">
        <v>1300</v>
      </c>
      <c r="J16" s="8">
        <v>0.10345952742871241</v>
      </c>
    </row>
    <row r="17" spans="1:12" ht="15">
      <c r="A17" s="28"/>
      <c r="B17" s="14" t="s">
        <v>11</v>
      </c>
      <c r="C17" s="14"/>
      <c r="D17" s="15"/>
      <c r="E17" s="14"/>
      <c r="F17" s="16">
        <v>7370</v>
      </c>
      <c r="G17" s="16">
        <v>0</v>
      </c>
      <c r="H17" s="16">
        <v>0</v>
      </c>
      <c r="I17" s="16">
        <v>7370</v>
      </c>
      <c r="J17" s="8">
        <v>0.5865359362689312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v>3540</v>
      </c>
      <c r="G18" s="17">
        <v>0</v>
      </c>
      <c r="H18" s="17">
        <v>0</v>
      </c>
      <c r="I18" s="17">
        <v>3540</v>
      </c>
      <c r="J18" s="8">
        <v>0.28172825161357073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v>3830</v>
      </c>
      <c r="G19" s="18">
        <v>0</v>
      </c>
      <c r="H19" s="18">
        <v>0</v>
      </c>
      <c r="I19" s="18">
        <v>3830</v>
      </c>
      <c r="J19" s="8">
        <v>0.3048076846553604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2012-12-03T12:21:48Z</cp:lastPrinted>
  <dcterms:created xsi:type="dcterms:W3CDTF">2006-09-16T00:00:00Z</dcterms:created>
  <dcterms:modified xsi:type="dcterms:W3CDTF">2015-01-30T08:24:52Z</dcterms:modified>
  <cp:category/>
  <cp:version/>
  <cp:contentType/>
  <cp:contentStatus/>
</cp:coreProperties>
</file>