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22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<sst xmlns="http://schemas.openxmlformats.org/spreadsheetml/2006/main" count="65" uniqueCount="41">
  <si>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</si>
  <si>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</si>
  <si>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</si>
  <si>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</si>
  <si>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</si>
  <si>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</si>
  <si>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</si>
  <si>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</si>
  <si>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</si>
  <si>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</si>
  <si>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</si>
  <si>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</si>
  <si>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</si>
  <si>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</si>
  <si>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</si>
  <si>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</si>
  <si>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</si>
  <si>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</si>
  <si>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</si>
  <si>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</si>
  <si>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</si>
  <si>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освещение</t>
  </si>
  <si>
    <t>Итого</t>
  </si>
  <si>
    <t>Волгоградская 224</t>
  </si>
  <si>
    <t>Доля</t>
  </si>
  <si>
    <t>Показ-ия на 25,12,15</t>
  </si>
  <si>
    <t>№ п/п</t>
  </si>
  <si>
    <t>Информация по общедомовым приборам учета электроэнергии и фактическом потреблении электроэнергии за 2016 год.</t>
  </si>
  <si>
    <t>Показ-ия на 25,01,16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</si>
  <si>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</si>
  <si>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</si>
  <si>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</si>
  <si>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</si>
  <si>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</si>
  <si>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</si>
  <si>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25,08,16</t>
  </si>
  <si>
    <t>Показ-ия на 25,09,16</t>
  </si>
  <si>
    <t>Показ-ия на 25,10,16</t>
  </si>
  <si>
    <t>Показ-ия на 25,11,16</t>
  </si>
  <si>
    <t>Показ-ия на 25,12,16</t>
  </si>
  <si>
    <t>Заменен на новый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</si>
</sst>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1">
      <pane xSplit="8" ySplit="17" topLeftCell="Y18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F8" sqref="AF8"/>
    </sheetView>
  </sheetViews>
  <sheetFormatPr defaultColWidth="9.140625" defaultRowHeight="15"/>
  <cols>
    <col min="2" max="2" width="3.421875" style="0" customWidth="1"/>
    <col min="3" max="3" width="12.00390625" style="0" bestFit="1" customWidth="1"/>
    <col min="4" max="4" width="11.28125" style="0" customWidth="1"/>
    <col min="7" max="7" width="4.8515625" style="0" customWidth="1"/>
    <col min="8" max="9" width="0" style="0" hidden="1" customWidth="1"/>
    <col min="10" max="10" width="10.00390625" style="0" hidden="1" customWidth="1"/>
    <col min="11" max="11" width="0" style="0" hidden="1" customWidth="1"/>
    <col min="12" max="12" width="9.7109375" style="0" hidden="1" customWidth="1"/>
    <col min="13" max="13" width="0" style="0" hidden="1" customWidth="1"/>
    <col min="14" max="14" width="9.7109375" style="0" hidden="1" customWidth="1"/>
    <col min="15" max="15" width="0" style="0" hidden="1" customWidth="1"/>
    <col min="16" max="16" width="9.7109375" style="0" customWidth="1"/>
    <col min="18" max="18" width="9.421875" style="0" customWidth="1"/>
    <col min="20" max="20" width="9.8515625" style="0" customWidth="1"/>
    <col min="22" max="22" width="9.421875" style="0" customWidth="1"/>
    <col min="24" max="24" width="9.7109375" style="0" customWidth="1"/>
    <col min="26" max="26" width="9.57421875" style="0" customWidth="1"/>
    <col min="27" max="27" width="8.7109375" style="0" customWidth="1"/>
    <col min="28" max="28" width="10.00390625" style="0" customWidth="1"/>
    <col min="30" max="30" width="9.421875" style="0" customWidth="1"/>
    <col min="32" max="32" width="10.00390625" style="0" customWidth="1"/>
  </cols>
  <sheetData>
    <row r="1" spans="1:28" ht="1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2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32" ht="47.25">
      <c r="A3" s="2" t="s">
        <v>0</v>
      </c>
      <c r="B3" s="15" t="s">
        <v>26</v>
      </c>
      <c r="C3" s="3" t="s">
        <v>1</v>
      </c>
      <c r="D3" s="4" t="s">
        <v>2</v>
      </c>
      <c r="E3" s="3" t="s">
        <v>3</v>
      </c>
      <c r="F3" s="3" t="s">
        <v>24</v>
      </c>
      <c r="G3" s="4" t="s">
        <v>4</v>
      </c>
      <c r="H3" s="3" t="s">
        <v>25</v>
      </c>
      <c r="I3" s="3" t="s">
        <v>28</v>
      </c>
      <c r="J3" s="7" t="s">
        <v>5</v>
      </c>
      <c r="K3" s="3" t="s">
        <v>29</v>
      </c>
      <c r="L3" s="7" t="s">
        <v>6</v>
      </c>
      <c r="M3" s="3" t="s">
        <v>30</v>
      </c>
      <c r="N3" s="7" t="s">
        <v>7</v>
      </c>
      <c r="O3" s="3" t="s">
        <v>31</v>
      </c>
      <c r="P3" s="7" t="s">
        <v>8</v>
      </c>
      <c r="Q3" s="3" t="s">
        <v>32</v>
      </c>
      <c r="R3" s="7" t="s">
        <v>9</v>
      </c>
      <c r="S3" s="3" t="s">
        <v>33</v>
      </c>
      <c r="T3" s="7" t="s">
        <v>10</v>
      </c>
      <c r="U3" s="3" t="s">
        <v>34</v>
      </c>
      <c r="V3" s="7" t="s">
        <v>11</v>
      </c>
      <c r="W3" s="3" t="s">
        <v>35</v>
      </c>
      <c r="X3" s="7" t="s">
        <v>12</v>
      </c>
      <c r="Y3" s="3" t="s">
        <v>36</v>
      </c>
      <c r="Z3" s="7" t="s">
        <v>13</v>
      </c>
      <c r="AA3" s="3" t="s">
        <v>37</v>
      </c>
      <c r="AB3" s="7" t="s">
        <v>14</v>
      </c>
      <c r="AC3" s="3" t="s">
        <v>38</v>
      </c>
      <c r="AD3" s="7" t="s">
        <v>15</v>
      </c>
      <c r="AE3" s="3" t="s">
        <v>39</v>
      </c>
      <c r="AF3" s="7" t="s">
        <v>16</v>
      </c>
    </row>
    <row r="4" spans="1:32" ht="15">
      <c r="A4" s="38" t="s">
        <v>23</v>
      </c>
      <c r="B4" s="23">
        <v>1</v>
      </c>
      <c r="C4" s="25">
        <v>669519</v>
      </c>
      <c r="D4" s="25" t="s">
        <v>17</v>
      </c>
      <c r="E4" s="25">
        <v>40</v>
      </c>
      <c r="F4" s="36">
        <v>1</v>
      </c>
      <c r="G4" s="1" t="s">
        <v>18</v>
      </c>
      <c r="H4" s="1">
        <v>15156</v>
      </c>
      <c r="I4" s="1">
        <v>15360</v>
      </c>
      <c r="J4" s="1">
        <f>(I4-H4)*E4*F4</f>
        <v>8160</v>
      </c>
      <c r="K4" s="1">
        <v>15521</v>
      </c>
      <c r="L4" s="1">
        <f>(K4-I4)*E4*F4</f>
        <v>6440</v>
      </c>
      <c r="M4" s="1">
        <v>15647</v>
      </c>
      <c r="N4" s="18">
        <f>(M4-K4)*E4*F4</f>
        <v>5040</v>
      </c>
      <c r="O4" s="21" t="s">
        <v>40</v>
      </c>
      <c r="P4" s="1">
        <v>0</v>
      </c>
      <c r="Q4" s="1"/>
      <c r="R4" s="1">
        <v>0</v>
      </c>
      <c r="S4" s="1"/>
      <c r="T4" s="1">
        <f>(S4-Q4)*E4*F4</f>
        <v>0</v>
      </c>
      <c r="U4" s="1"/>
      <c r="V4" s="10">
        <f>(U4-S4)*E4*F4</f>
        <v>0</v>
      </c>
      <c r="W4" s="1"/>
      <c r="X4" s="1">
        <f>(W4-U4)*E4*F4</f>
        <v>0</v>
      </c>
      <c r="Y4" s="1"/>
      <c r="Z4" s="1">
        <f>(Y4-W4)*E4*F4</f>
        <v>0</v>
      </c>
      <c r="AA4" s="1"/>
      <c r="AB4" s="10">
        <f>(AA4-Y4)*E4*F4</f>
        <v>0</v>
      </c>
      <c r="AC4" s="1"/>
      <c r="AD4" s="1">
        <f>(AC4-AA4)*E4*F4</f>
        <v>0</v>
      </c>
      <c r="AE4" s="1"/>
      <c r="AF4" s="1">
        <f>(AE4-AC4)*E4*F4</f>
        <v>0</v>
      </c>
    </row>
    <row r="5" spans="1:32" ht="15">
      <c r="A5" s="38"/>
      <c r="B5" s="24"/>
      <c r="C5" s="25"/>
      <c r="D5" s="25"/>
      <c r="E5" s="25"/>
      <c r="F5" s="25"/>
      <c r="G5" s="1" t="s">
        <v>19</v>
      </c>
      <c r="H5" s="1">
        <v>13010</v>
      </c>
      <c r="I5" s="1">
        <v>13184</v>
      </c>
      <c r="J5" s="1">
        <f>(I5-H5)*E4*F4</f>
        <v>6960</v>
      </c>
      <c r="K5" s="1">
        <v>13317</v>
      </c>
      <c r="L5" s="1">
        <f>(K5-I5)*E4*F4</f>
        <v>5320</v>
      </c>
      <c r="M5" s="1">
        <v>13433</v>
      </c>
      <c r="N5" s="18">
        <f>(M5-K5)*E4*F4</f>
        <v>4640</v>
      </c>
      <c r="O5" s="22"/>
      <c r="P5" s="1">
        <v>0</v>
      </c>
      <c r="Q5" s="1"/>
      <c r="R5" s="1">
        <v>0</v>
      </c>
      <c r="S5" s="1"/>
      <c r="T5" s="1">
        <f>(S5-Q5)*E4*F4</f>
        <v>0</v>
      </c>
      <c r="U5" s="1"/>
      <c r="V5" s="10">
        <f>(U5-S5)*E4*F4</f>
        <v>0</v>
      </c>
      <c r="W5" s="1"/>
      <c r="X5" s="1">
        <f>(W5-U5)*E4*F4</f>
        <v>0</v>
      </c>
      <c r="Y5" s="1"/>
      <c r="Z5" s="1">
        <f>(Y5-W5)*E4*F4</f>
        <v>0</v>
      </c>
      <c r="AA5" s="1"/>
      <c r="AB5" s="10">
        <f>(AA5-Y5)*E4*F4</f>
        <v>0</v>
      </c>
      <c r="AC5" s="1"/>
      <c r="AD5" s="1">
        <f>(AC5-AA5)*E4*F4</f>
        <v>0</v>
      </c>
      <c r="AE5" s="1"/>
      <c r="AF5" s="1">
        <f>(AE5-AC5)*E4*F4</f>
        <v>0</v>
      </c>
    </row>
    <row r="6" spans="1:32" ht="15">
      <c r="A6" s="38"/>
      <c r="B6" s="16"/>
      <c r="C6" s="25">
        <v>557386</v>
      </c>
      <c r="D6" s="25" t="s">
        <v>17</v>
      </c>
      <c r="E6" s="25">
        <v>40</v>
      </c>
      <c r="F6" s="36">
        <v>1</v>
      </c>
      <c r="G6" s="1" t="s">
        <v>18</v>
      </c>
      <c r="H6" s="1"/>
      <c r="I6" s="1"/>
      <c r="J6" s="1"/>
      <c r="K6" s="1">
        <v>1</v>
      </c>
      <c r="L6" s="1"/>
      <c r="M6" s="1">
        <v>20.03</v>
      </c>
      <c r="N6" s="18">
        <f>(M6-K6)*E6*F6-0.2</f>
        <v>761</v>
      </c>
      <c r="O6" s="1">
        <v>166</v>
      </c>
      <c r="P6" s="10">
        <f>(O6-M6)*E6*F6+0.2</f>
        <v>5839</v>
      </c>
      <c r="Q6" s="1">
        <v>282</v>
      </c>
      <c r="R6" s="10">
        <f>(Q6-O6)*E6*F6</f>
        <v>4640</v>
      </c>
      <c r="S6" s="1">
        <v>395</v>
      </c>
      <c r="T6" s="1">
        <f>(S6-Q6)*E6*F6</f>
        <v>4520</v>
      </c>
      <c r="U6" s="1">
        <v>502</v>
      </c>
      <c r="V6" s="10">
        <f>(U6-S6)*E6*F6</f>
        <v>4280</v>
      </c>
      <c r="W6" s="1">
        <v>621.03</v>
      </c>
      <c r="X6" s="10">
        <f>(W6-U6)*E6*F6-0.2</f>
        <v>4760.999999999999</v>
      </c>
      <c r="Y6" s="1">
        <v>764</v>
      </c>
      <c r="Z6" s="10">
        <f>(Y6-W6)*E6*F6+0.2</f>
        <v>5719.000000000001</v>
      </c>
      <c r="AA6" s="1">
        <v>909</v>
      </c>
      <c r="AB6" s="10">
        <f>(AA6-Y6)*E6*F6</f>
        <v>5800</v>
      </c>
      <c r="AC6" s="1">
        <v>1049</v>
      </c>
      <c r="AD6" s="10">
        <f>(AC6-AA6)*E6*F6</f>
        <v>5600</v>
      </c>
      <c r="AE6" s="1">
        <v>1180</v>
      </c>
      <c r="AF6" s="10">
        <f>(AE6-AC6)*E6*F6</f>
        <v>5240</v>
      </c>
    </row>
    <row r="7" spans="1:32" ht="15">
      <c r="A7" s="38"/>
      <c r="B7" s="16"/>
      <c r="C7" s="25"/>
      <c r="D7" s="25"/>
      <c r="E7" s="25"/>
      <c r="F7" s="25"/>
      <c r="G7" s="1" t="s">
        <v>19</v>
      </c>
      <c r="H7" s="1"/>
      <c r="I7" s="1"/>
      <c r="J7" s="1"/>
      <c r="K7" s="1">
        <v>1</v>
      </c>
      <c r="L7" s="1"/>
      <c r="M7" s="1">
        <v>30</v>
      </c>
      <c r="N7" s="18">
        <f>(M7-K7)*E6*F6</f>
        <v>1160</v>
      </c>
      <c r="O7" s="1">
        <v>149</v>
      </c>
      <c r="P7" s="1">
        <f>(O7-M7)*E6*F6</f>
        <v>4760</v>
      </c>
      <c r="Q7" s="1">
        <v>262</v>
      </c>
      <c r="R7" s="10">
        <f>(Q7-O7)*E6*F6</f>
        <v>4520</v>
      </c>
      <c r="S7" s="1">
        <v>376</v>
      </c>
      <c r="T7" s="1">
        <f>(S7-Q7)*E6*F6</f>
        <v>4560</v>
      </c>
      <c r="U7" s="1">
        <v>472</v>
      </c>
      <c r="V7" s="10">
        <f>(U7-S7)*E6*F6</f>
        <v>3840</v>
      </c>
      <c r="W7" s="1">
        <v>574.23</v>
      </c>
      <c r="X7" s="10">
        <f>(W7-U7)*E6*F6-0.2</f>
        <v>4089.000000000001</v>
      </c>
      <c r="Y7" s="1">
        <v>712</v>
      </c>
      <c r="Z7" s="10">
        <f>(Y7-W7)*E6*F6+0.2</f>
        <v>5510.999999999999</v>
      </c>
      <c r="AA7" s="1">
        <v>837</v>
      </c>
      <c r="AB7" s="10">
        <f>(AA7-Y7)*E6*F6</f>
        <v>5000</v>
      </c>
      <c r="AC7" s="1">
        <v>997</v>
      </c>
      <c r="AD7" s="10">
        <f>(AC7-AA7)*E6*F6</f>
        <v>6400</v>
      </c>
      <c r="AE7" s="1">
        <v>1105</v>
      </c>
      <c r="AF7" s="10">
        <f>(AE7-AC7)*E6*F6</f>
        <v>4320</v>
      </c>
    </row>
    <row r="8" spans="1:32" ht="15">
      <c r="A8" s="38"/>
      <c r="B8" s="23">
        <v>2</v>
      </c>
      <c r="C8" s="25">
        <v>669553</v>
      </c>
      <c r="D8" s="25" t="s">
        <v>17</v>
      </c>
      <c r="E8" s="25">
        <v>40</v>
      </c>
      <c r="F8" s="36">
        <v>1</v>
      </c>
      <c r="G8" s="1" t="s">
        <v>18</v>
      </c>
      <c r="H8" s="1">
        <v>16253</v>
      </c>
      <c r="I8" s="1">
        <v>16476</v>
      </c>
      <c r="J8" s="1">
        <f>(I8-H8)*E8*F8</f>
        <v>8920</v>
      </c>
      <c r="K8" s="1">
        <v>16659</v>
      </c>
      <c r="L8" s="1">
        <f>(K8-I8)*E8*F8</f>
        <v>7320</v>
      </c>
      <c r="M8" s="1">
        <v>16803</v>
      </c>
      <c r="N8" s="18">
        <f>(M8-K8)*E8*F8</f>
        <v>5760</v>
      </c>
      <c r="O8" s="21" t="s">
        <v>40</v>
      </c>
      <c r="P8" s="1">
        <v>0</v>
      </c>
      <c r="Q8" s="1"/>
      <c r="R8" s="10">
        <v>0</v>
      </c>
      <c r="S8" s="1"/>
      <c r="T8" s="1">
        <f>(S8-Q8)*E8*F8</f>
        <v>0</v>
      </c>
      <c r="U8" s="1"/>
      <c r="V8" s="10">
        <f>(U8-S8)*E8*F8</f>
        <v>0</v>
      </c>
      <c r="W8" s="1"/>
      <c r="X8" s="10">
        <f>(W8-U8)*E8*F8</f>
        <v>0</v>
      </c>
      <c r="Y8" s="1"/>
      <c r="Z8" s="10">
        <f>(Y8-W8)*E8*F8</f>
        <v>0</v>
      </c>
      <c r="AA8" s="1"/>
      <c r="AB8" s="10">
        <f>(AA8-Y8)*E8*F8</f>
        <v>0</v>
      </c>
      <c r="AC8" s="1"/>
      <c r="AD8" s="10">
        <f>(AC8-AA8)*E8*F8</f>
        <v>0</v>
      </c>
      <c r="AE8" s="1"/>
      <c r="AF8" s="10">
        <f>(AE8-AC8)*E8*F8</f>
        <v>0</v>
      </c>
    </row>
    <row r="9" spans="1:32" ht="15">
      <c r="A9" s="38"/>
      <c r="B9" s="24"/>
      <c r="C9" s="25"/>
      <c r="D9" s="25"/>
      <c r="E9" s="25"/>
      <c r="F9" s="25"/>
      <c r="G9" s="1" t="s">
        <v>19</v>
      </c>
      <c r="H9" s="1">
        <v>13684</v>
      </c>
      <c r="I9" s="1">
        <v>13868</v>
      </c>
      <c r="J9" s="1">
        <f>(I9-H9)*E8*F8</f>
        <v>7360</v>
      </c>
      <c r="K9" s="1">
        <v>14012</v>
      </c>
      <c r="L9" s="1">
        <f>(K9-I9)*E8*F8</f>
        <v>5760</v>
      </c>
      <c r="M9" s="1">
        <v>14139</v>
      </c>
      <c r="N9" s="18">
        <f>(M9-K9)*E8*F8</f>
        <v>5080</v>
      </c>
      <c r="O9" s="22"/>
      <c r="P9" s="1">
        <v>0</v>
      </c>
      <c r="Q9" s="1"/>
      <c r="R9" s="10">
        <v>0</v>
      </c>
      <c r="S9" s="1"/>
      <c r="T9" s="1">
        <f>(S9-Q9)*E8*F8</f>
        <v>0</v>
      </c>
      <c r="U9" s="1"/>
      <c r="V9" s="10">
        <f>(U9-S9)*E8*F8</f>
        <v>0</v>
      </c>
      <c r="W9" s="1"/>
      <c r="X9" s="10">
        <f>(W9-U9)*E8*F8</f>
        <v>0</v>
      </c>
      <c r="Y9" s="1"/>
      <c r="Z9" s="10">
        <f>(Y9-W9)*E8*F8</f>
        <v>0</v>
      </c>
      <c r="AA9" s="1"/>
      <c r="AB9" s="10">
        <f>(AA9-Y9)*E8*F8</f>
        <v>0</v>
      </c>
      <c r="AC9" s="1"/>
      <c r="AD9" s="10">
        <f>(AC9-AA9)*E8*F8</f>
        <v>0</v>
      </c>
      <c r="AE9" s="1"/>
      <c r="AF9" s="10">
        <f>(AE9-AC9)*E8*F8</f>
        <v>0</v>
      </c>
    </row>
    <row r="10" spans="1:32" ht="15">
      <c r="A10" s="38"/>
      <c r="B10" s="16"/>
      <c r="C10" s="25">
        <v>557387</v>
      </c>
      <c r="D10" s="25" t="s">
        <v>17</v>
      </c>
      <c r="E10" s="25">
        <v>40</v>
      </c>
      <c r="F10" s="36">
        <v>1</v>
      </c>
      <c r="G10" s="1" t="s">
        <v>18</v>
      </c>
      <c r="H10" s="1"/>
      <c r="I10" s="1"/>
      <c r="J10" s="1"/>
      <c r="K10" s="1">
        <v>1</v>
      </c>
      <c r="L10" s="1"/>
      <c r="M10" s="1">
        <v>27</v>
      </c>
      <c r="N10" s="18">
        <f>(M10-K10)*E10*F10</f>
        <v>1040</v>
      </c>
      <c r="O10" s="1">
        <v>190</v>
      </c>
      <c r="P10" s="1">
        <f>(O10-M10)*E10*F10</f>
        <v>6520</v>
      </c>
      <c r="Q10" s="1">
        <v>322</v>
      </c>
      <c r="R10" s="10">
        <f>(Q10-O10)*E10*F10</f>
        <v>5280</v>
      </c>
      <c r="S10" s="1">
        <v>450</v>
      </c>
      <c r="T10" s="1">
        <f>(S10-Q10)*E10*F10</f>
        <v>5120</v>
      </c>
      <c r="U10" s="1">
        <v>583</v>
      </c>
      <c r="V10" s="10">
        <f>(U10-S10)*E10*F10</f>
        <v>5320</v>
      </c>
      <c r="W10" s="1">
        <v>726.65</v>
      </c>
      <c r="X10" s="10">
        <f>(W10-U10)*E10*F10</f>
        <v>5745.999999999999</v>
      </c>
      <c r="Y10" s="1">
        <v>894</v>
      </c>
      <c r="Z10" s="10">
        <f>(Y10-W10)*E10*F10</f>
        <v>6694.000000000001</v>
      </c>
      <c r="AA10" s="1">
        <v>1077</v>
      </c>
      <c r="AB10" s="10">
        <f>(AA10-Y10)*E10*F10</f>
        <v>7320</v>
      </c>
      <c r="AC10" s="1">
        <v>1241</v>
      </c>
      <c r="AD10" s="10">
        <f>(AC10-AA10)*E10*F10</f>
        <v>6560</v>
      </c>
      <c r="AE10" s="1">
        <v>1386</v>
      </c>
      <c r="AF10" s="10">
        <f>(AE10-AC10)*E10*F10</f>
        <v>5800</v>
      </c>
    </row>
    <row r="11" spans="1:32" ht="15">
      <c r="A11" s="38"/>
      <c r="B11" s="16"/>
      <c r="C11" s="25"/>
      <c r="D11" s="25"/>
      <c r="E11" s="25"/>
      <c r="F11" s="25"/>
      <c r="G11" s="1" t="s">
        <v>19</v>
      </c>
      <c r="H11" s="1"/>
      <c r="I11" s="1"/>
      <c r="J11" s="1"/>
      <c r="K11" s="1">
        <v>1</v>
      </c>
      <c r="L11" s="1"/>
      <c r="M11" s="1">
        <v>28</v>
      </c>
      <c r="N11" s="18">
        <f>(M11-K11)*E10*F10</f>
        <v>1080</v>
      </c>
      <c r="O11" s="1">
        <v>157</v>
      </c>
      <c r="P11" s="1">
        <f>(O11-M11)*E10*F10</f>
        <v>5160</v>
      </c>
      <c r="Q11" s="1">
        <v>277</v>
      </c>
      <c r="R11" s="10">
        <f>(Q11-O11)*E10*F10</f>
        <v>4800</v>
      </c>
      <c r="S11" s="1">
        <v>399</v>
      </c>
      <c r="T11" s="1">
        <f>(S11-Q11)*E10*F10</f>
        <v>4880</v>
      </c>
      <c r="U11" s="1">
        <v>509</v>
      </c>
      <c r="V11" s="10">
        <f>(U11-S11)*E10*F10</f>
        <v>4400</v>
      </c>
      <c r="W11" s="1">
        <v>620.26</v>
      </c>
      <c r="X11" s="10">
        <f>(W11-U11)*E10*F10-0.4</f>
        <v>4450</v>
      </c>
      <c r="Y11" s="1">
        <v>769</v>
      </c>
      <c r="Z11" s="10">
        <f>(Y11-W11)*E10*F10+0.4</f>
        <v>5950</v>
      </c>
      <c r="AA11" s="1">
        <v>911</v>
      </c>
      <c r="AB11" s="10">
        <f>(AA11-Y11)*E10*F10</f>
        <v>5680</v>
      </c>
      <c r="AC11" s="1">
        <v>1079</v>
      </c>
      <c r="AD11" s="10">
        <f>(AC11-AA11)*E10*F10</f>
        <v>6720</v>
      </c>
      <c r="AE11" s="1">
        <v>1192</v>
      </c>
      <c r="AF11" s="10">
        <f>(AE11-AC11)*E10*F10</f>
        <v>4520</v>
      </c>
    </row>
    <row r="12" spans="1:32" ht="15">
      <c r="A12" s="38"/>
      <c r="B12" s="23">
        <v>3</v>
      </c>
      <c r="C12" s="25">
        <v>612399</v>
      </c>
      <c r="D12" s="25" t="s">
        <v>21</v>
      </c>
      <c r="E12" s="25">
        <v>1</v>
      </c>
      <c r="F12" s="36">
        <v>1.05</v>
      </c>
      <c r="G12" s="1" t="s">
        <v>18</v>
      </c>
      <c r="H12" s="1">
        <v>148782</v>
      </c>
      <c r="I12" s="1">
        <v>150398</v>
      </c>
      <c r="J12" s="10">
        <f>(I12-H12)*E12*F12</f>
        <v>1696.8000000000002</v>
      </c>
      <c r="K12" s="1">
        <v>151667</v>
      </c>
      <c r="L12" s="10">
        <f>(K12-I12)*E12*F12-0.45</f>
        <v>1332</v>
      </c>
      <c r="M12" s="1">
        <v>152884</v>
      </c>
      <c r="N12" s="18">
        <f>(M12-K12)*E12*F12+0.15</f>
        <v>1278.0000000000002</v>
      </c>
      <c r="O12" s="21" t="s">
        <v>40</v>
      </c>
      <c r="P12" s="10">
        <v>0</v>
      </c>
      <c r="Q12" s="1"/>
      <c r="R12" s="10">
        <v>0</v>
      </c>
      <c r="S12" s="1"/>
      <c r="T12" s="10">
        <f>(S12-Q12)*E12*F12</f>
        <v>0</v>
      </c>
      <c r="U12" s="1"/>
      <c r="V12" s="10">
        <f>(U12-S12)*E12*F12</f>
        <v>0</v>
      </c>
      <c r="W12" s="1"/>
      <c r="X12" s="10">
        <f>(W12-U12)*E12*F12</f>
        <v>0</v>
      </c>
      <c r="Y12" s="1"/>
      <c r="Z12" s="10">
        <f>(Y12-W12)*E12*F12</f>
        <v>0</v>
      </c>
      <c r="AA12" s="1"/>
      <c r="AB12" s="10">
        <f>(AA12-Y12)*E12*F12</f>
        <v>0</v>
      </c>
      <c r="AC12" s="1"/>
      <c r="AD12" s="10">
        <f>(AC12-AA12)*E12*F12</f>
        <v>0</v>
      </c>
      <c r="AE12" s="1"/>
      <c r="AF12" s="10">
        <f>(AE12-AC12)*E12*F12</f>
        <v>0</v>
      </c>
    </row>
    <row r="13" spans="1:32" ht="15">
      <c r="A13" s="38"/>
      <c r="B13" s="24"/>
      <c r="C13" s="35"/>
      <c r="D13" s="35"/>
      <c r="E13" s="25"/>
      <c r="F13" s="25"/>
      <c r="G13" s="1" t="s">
        <v>19</v>
      </c>
      <c r="H13" s="1">
        <v>136874</v>
      </c>
      <c r="I13" s="1">
        <v>138571</v>
      </c>
      <c r="J13" s="10">
        <f>(I13-H13)*E12*F12</f>
        <v>1781.8500000000001</v>
      </c>
      <c r="K13" s="1">
        <v>139878</v>
      </c>
      <c r="L13" s="10">
        <f>(K13-I13)*E12*F12-0.35</f>
        <v>1372.0000000000002</v>
      </c>
      <c r="M13" s="1">
        <v>141215</v>
      </c>
      <c r="N13" s="18">
        <f>(M13-K13)*E12*F12+0.15</f>
        <v>1404.0000000000002</v>
      </c>
      <c r="O13" s="22"/>
      <c r="P13" s="10">
        <v>0</v>
      </c>
      <c r="Q13" s="1"/>
      <c r="R13" s="10">
        <v>0</v>
      </c>
      <c r="S13" s="1"/>
      <c r="T13" s="1">
        <f>(S13-Q13)*E12*F12</f>
        <v>0</v>
      </c>
      <c r="U13" s="1"/>
      <c r="V13" s="10">
        <f>(U13-S13)*E12*F12</f>
        <v>0</v>
      </c>
      <c r="W13" s="1"/>
      <c r="X13" s="10">
        <f>(W13-U13)*E12*F12</f>
        <v>0</v>
      </c>
      <c r="Y13" s="1"/>
      <c r="Z13" s="10">
        <f>(Y13-W13)*E12*F12</f>
        <v>0</v>
      </c>
      <c r="AA13" s="1"/>
      <c r="AB13" s="10">
        <f>(AA13-Y13)*E12*F12</f>
        <v>0</v>
      </c>
      <c r="AC13" s="1"/>
      <c r="AD13" s="10">
        <f>(AC13-AA13)*E12*F12</f>
        <v>0</v>
      </c>
      <c r="AE13" s="1"/>
      <c r="AF13" s="10">
        <f>(AE13-AC13)*E12*F12</f>
        <v>0</v>
      </c>
    </row>
    <row r="14" spans="1:32" ht="15">
      <c r="A14" s="39"/>
      <c r="B14" s="16"/>
      <c r="C14" s="25">
        <v>520981</v>
      </c>
      <c r="D14" s="25" t="s">
        <v>21</v>
      </c>
      <c r="E14" s="25">
        <v>1</v>
      </c>
      <c r="F14" s="36">
        <v>1.05</v>
      </c>
      <c r="G14" s="1" t="s">
        <v>18</v>
      </c>
      <c r="H14" s="1"/>
      <c r="I14" s="1"/>
      <c r="J14" s="10"/>
      <c r="K14" s="1">
        <v>1</v>
      </c>
      <c r="L14" s="10"/>
      <c r="M14" s="1">
        <v>52.03</v>
      </c>
      <c r="N14" s="18">
        <f>(M14-K14)*E14*F14+0.4185</f>
        <v>54.00000000000001</v>
      </c>
      <c r="O14" s="1">
        <v>1405</v>
      </c>
      <c r="P14" s="10">
        <f>(O14-M14)*E14*F14-0.6185</f>
        <v>1420</v>
      </c>
      <c r="Q14" s="1">
        <v>2851</v>
      </c>
      <c r="R14" s="10">
        <f>(Q14-O14)*E14*F14-0.3</f>
        <v>1518</v>
      </c>
      <c r="S14" s="1">
        <v>4083</v>
      </c>
      <c r="T14" s="10">
        <f>(S14-Q14)*E14*F14+0.4</f>
        <v>1294.0000000000002</v>
      </c>
      <c r="U14" s="1">
        <v>5129</v>
      </c>
      <c r="V14" s="10">
        <f>(U14-S14)*E14*F14-0.3</f>
        <v>1098</v>
      </c>
      <c r="W14" s="1">
        <v>6145.15</v>
      </c>
      <c r="X14" s="10">
        <f>(W14-U14)*E14*F14+0.0425</f>
        <v>1066.9999999999998</v>
      </c>
      <c r="Y14" s="1">
        <v>7644</v>
      </c>
      <c r="Z14" s="10">
        <f>(Y14-W14)*E14*F14+0.2075</f>
        <v>1574.0000000000005</v>
      </c>
      <c r="AA14" s="1">
        <v>9442</v>
      </c>
      <c r="AB14" s="10">
        <f>(AA14-Y14)*E14*F14</f>
        <v>1887.9</v>
      </c>
      <c r="AC14" s="1">
        <v>11221</v>
      </c>
      <c r="AD14" s="10">
        <f>(AC14-AA14)*E14*F14+0.05</f>
        <v>1868</v>
      </c>
      <c r="AE14" s="1">
        <v>12767</v>
      </c>
      <c r="AF14" s="10">
        <f>(AE14-AC14)*E14*F14-0.3</f>
        <v>1623.0000000000002</v>
      </c>
    </row>
    <row r="15" spans="1:32" ht="15">
      <c r="A15" s="39"/>
      <c r="B15" s="16"/>
      <c r="C15" s="35"/>
      <c r="D15" s="35"/>
      <c r="E15" s="25"/>
      <c r="F15" s="25"/>
      <c r="G15" s="1" t="s">
        <v>19</v>
      </c>
      <c r="H15" s="1"/>
      <c r="I15" s="1"/>
      <c r="J15" s="10"/>
      <c r="K15" s="1">
        <v>1</v>
      </c>
      <c r="L15" s="10"/>
      <c r="M15" s="1">
        <v>32</v>
      </c>
      <c r="N15" s="18">
        <f>(M15-K15)*E14*F14-0.55</f>
        <v>32.00000000000001</v>
      </c>
      <c r="O15" s="1">
        <v>632</v>
      </c>
      <c r="P15" s="10">
        <f>(O15-M15)*E14*F14</f>
        <v>630</v>
      </c>
      <c r="Q15" s="1">
        <v>1227</v>
      </c>
      <c r="R15" s="10">
        <f>(Q15-O15)*E14*F14+0.25</f>
        <v>625</v>
      </c>
      <c r="S15" s="1">
        <v>1756</v>
      </c>
      <c r="T15" s="10">
        <f>(S15-Q15)*E14*F14-0.45</f>
        <v>555</v>
      </c>
      <c r="U15" s="1">
        <v>2217</v>
      </c>
      <c r="V15" s="10">
        <f>(U15-S15)*E14*F14-0.05</f>
        <v>484</v>
      </c>
      <c r="W15" s="1">
        <v>2697.42</v>
      </c>
      <c r="X15" s="10">
        <f>(W15-U15)*E14*F14+0.559</f>
        <v>505.0000000000001</v>
      </c>
      <c r="Y15" s="1">
        <v>3342</v>
      </c>
      <c r="Z15" s="10">
        <f>(Y15-W15)*E14*F14+0.191</f>
        <v>677</v>
      </c>
      <c r="AA15" s="1">
        <v>4135</v>
      </c>
      <c r="AB15" s="10">
        <f>(AA15-Y15)*E14*F14</f>
        <v>832.6500000000001</v>
      </c>
      <c r="AC15" s="1">
        <v>4918</v>
      </c>
      <c r="AD15" s="10">
        <f>(AC15-AA15)*E14*F14-0.15</f>
        <v>822.0000000000001</v>
      </c>
      <c r="AE15" s="1">
        <v>5644</v>
      </c>
      <c r="AF15" s="10">
        <f>(AE15-AC15)*E14*F14-0.3</f>
        <v>762.0000000000001</v>
      </c>
    </row>
    <row r="16" spans="1:32" ht="15" customHeight="1">
      <c r="A16" s="39"/>
      <c r="B16" s="23">
        <v>4</v>
      </c>
      <c r="C16" s="35">
        <v>669511</v>
      </c>
      <c r="D16" s="32" t="s">
        <v>20</v>
      </c>
      <c r="E16" s="34">
        <v>20</v>
      </c>
      <c r="F16" s="36">
        <v>1.05</v>
      </c>
      <c r="G16" s="1" t="s">
        <v>18</v>
      </c>
      <c r="H16" s="1">
        <v>8833</v>
      </c>
      <c r="I16" s="1">
        <v>8943</v>
      </c>
      <c r="J16" s="1">
        <f>(I16-H16)*E16*F16</f>
        <v>2310</v>
      </c>
      <c r="K16" s="1">
        <v>9023</v>
      </c>
      <c r="L16" s="1">
        <f>(K16-I16)*E16*F16</f>
        <v>1680</v>
      </c>
      <c r="M16" s="1">
        <v>9087</v>
      </c>
      <c r="N16" s="18">
        <f>(M16-K16)*E16*F16</f>
        <v>1344</v>
      </c>
      <c r="O16" s="21" t="s">
        <v>40</v>
      </c>
      <c r="P16" s="1">
        <v>0</v>
      </c>
      <c r="Q16" s="1"/>
      <c r="R16" s="10">
        <v>0</v>
      </c>
      <c r="S16" s="1"/>
      <c r="T16" s="1">
        <f>(S16-Q16)*E16*F16</f>
        <v>0</v>
      </c>
      <c r="U16" s="1"/>
      <c r="V16" s="10">
        <f>(U16-S16)*E16*F16</f>
        <v>0</v>
      </c>
      <c r="W16" s="1"/>
      <c r="X16" s="10">
        <f>(W16-U16)*E16*F16</f>
        <v>0</v>
      </c>
      <c r="Y16" s="1"/>
      <c r="Z16" s="10">
        <f>(Y16-W16)*E16*F16</f>
        <v>0</v>
      </c>
      <c r="AA16" s="1"/>
      <c r="AB16" s="10">
        <f>(AA16-Y16)*E16*F16</f>
        <v>0</v>
      </c>
      <c r="AC16" s="1"/>
      <c r="AD16" s="10">
        <f>(AC16-AA16)*E16*F16</f>
        <v>0</v>
      </c>
      <c r="AE16" s="1"/>
      <c r="AF16" s="10">
        <f>(AE16-AC16)*E16*F16</f>
        <v>0</v>
      </c>
    </row>
    <row r="17" spans="1:32" ht="15">
      <c r="A17" s="39"/>
      <c r="B17" s="24"/>
      <c r="C17" s="37"/>
      <c r="D17" s="33"/>
      <c r="E17" s="34"/>
      <c r="F17" s="25"/>
      <c r="G17" s="1" t="s">
        <v>19</v>
      </c>
      <c r="H17" s="1">
        <v>8655</v>
      </c>
      <c r="I17" s="1">
        <v>8762</v>
      </c>
      <c r="J17" s="1">
        <f>(I17-H17)*E16*F16</f>
        <v>2247</v>
      </c>
      <c r="K17" s="1">
        <v>8834</v>
      </c>
      <c r="L17" s="1">
        <f>(K17-I17)*E16*F16</f>
        <v>1512</v>
      </c>
      <c r="M17" s="1">
        <v>8901</v>
      </c>
      <c r="N17" s="18">
        <f>(M17-K17)*E16*F16</f>
        <v>1407</v>
      </c>
      <c r="O17" s="22"/>
      <c r="P17" s="1">
        <v>0</v>
      </c>
      <c r="Q17" s="1"/>
      <c r="R17" s="10">
        <v>0</v>
      </c>
      <c r="S17" s="1"/>
      <c r="T17" s="1">
        <f>(S17-Q17)*E16*F16</f>
        <v>0</v>
      </c>
      <c r="U17" s="1"/>
      <c r="V17" s="10">
        <f>(U17-S17)*E16*F16</f>
        <v>0</v>
      </c>
      <c r="W17" s="1"/>
      <c r="X17" s="10">
        <f>(W17-U17)*E16*F16</f>
        <v>0</v>
      </c>
      <c r="Y17" s="1"/>
      <c r="Z17" s="10">
        <f>(Y17-W17)*E16*F16</f>
        <v>0</v>
      </c>
      <c r="AA17" s="1"/>
      <c r="AB17" s="10">
        <f>(AA17-Y17)*E16*F16</f>
        <v>0</v>
      </c>
      <c r="AC17" s="1"/>
      <c r="AD17" s="10">
        <f>(AC17-AA17)*E16*F16</f>
        <v>0</v>
      </c>
      <c r="AE17" s="1"/>
      <c r="AF17" s="10">
        <f>(AE17-AC17)*E16*F16</f>
        <v>0</v>
      </c>
    </row>
    <row r="18" spans="1:32" ht="15">
      <c r="A18" s="39"/>
      <c r="B18" s="17"/>
      <c r="C18" s="35">
        <v>557394</v>
      </c>
      <c r="D18" s="32" t="s">
        <v>20</v>
      </c>
      <c r="E18" s="34">
        <v>20</v>
      </c>
      <c r="F18" s="36">
        <v>1.05</v>
      </c>
      <c r="G18" s="1" t="s">
        <v>18</v>
      </c>
      <c r="H18" s="1"/>
      <c r="I18" s="1"/>
      <c r="J18" s="1"/>
      <c r="K18" s="1">
        <v>1</v>
      </c>
      <c r="L18" s="1"/>
      <c r="M18" s="1">
        <v>8</v>
      </c>
      <c r="N18" s="18">
        <f>(M18-K18)*E18*F18</f>
        <v>147</v>
      </c>
      <c r="O18" s="1">
        <v>75</v>
      </c>
      <c r="P18" s="1">
        <f>(O18-M18)*E18*F18</f>
        <v>1407</v>
      </c>
      <c r="Q18" s="1">
        <v>132</v>
      </c>
      <c r="R18" s="10">
        <f>(Q18-O18)*E18*F18</f>
        <v>1197</v>
      </c>
      <c r="S18" s="1">
        <v>178</v>
      </c>
      <c r="T18" s="1">
        <f>(S18-Q18)*E18*F18</f>
        <v>966</v>
      </c>
      <c r="U18" s="1">
        <v>227</v>
      </c>
      <c r="V18" s="10">
        <f>(U18-S18)*E18*F18</f>
        <v>1029</v>
      </c>
      <c r="W18" s="1">
        <v>276.78</v>
      </c>
      <c r="X18" s="10">
        <f>(W18-U18)*E18*F18+0.62</f>
        <v>1045.9999999999993</v>
      </c>
      <c r="Y18" s="1">
        <v>340</v>
      </c>
      <c r="Z18" s="10">
        <f>(Y18-W18)*E18*F18-0.62</f>
        <v>1327.0000000000007</v>
      </c>
      <c r="AA18" s="1">
        <v>421</v>
      </c>
      <c r="AB18" s="10">
        <f>(AA18-Y18)*E18*F18</f>
        <v>1701</v>
      </c>
      <c r="AC18" s="1">
        <v>506</v>
      </c>
      <c r="AD18" s="10">
        <f>(AC18-AA18)*E18*F18</f>
        <v>1785</v>
      </c>
      <c r="AE18" s="1">
        <v>583</v>
      </c>
      <c r="AF18" s="10">
        <f>(AE18-AC18)*E18*F18</f>
        <v>1617</v>
      </c>
    </row>
    <row r="19" spans="1:32" ht="15">
      <c r="A19" s="39"/>
      <c r="B19" s="17"/>
      <c r="C19" s="37"/>
      <c r="D19" s="33"/>
      <c r="E19" s="34"/>
      <c r="F19" s="25"/>
      <c r="G19" s="1" t="s">
        <v>19</v>
      </c>
      <c r="H19" s="1"/>
      <c r="I19" s="1"/>
      <c r="J19" s="1"/>
      <c r="K19" s="1">
        <v>1</v>
      </c>
      <c r="L19" s="1"/>
      <c r="M19" s="1">
        <v>15</v>
      </c>
      <c r="N19" s="18">
        <f>(M19-K19)*E18*F18</f>
        <v>294</v>
      </c>
      <c r="O19" s="1">
        <v>84</v>
      </c>
      <c r="P19" s="1">
        <f>(O19-M19)*E18*F18</f>
        <v>1449</v>
      </c>
      <c r="Q19" s="1">
        <v>154</v>
      </c>
      <c r="R19" s="10">
        <f>(Q19-O19)*E18*F18</f>
        <v>1470</v>
      </c>
      <c r="S19" s="1">
        <v>211</v>
      </c>
      <c r="T19" s="1">
        <f>(S19-Q19)*E18*F18</f>
        <v>1197</v>
      </c>
      <c r="U19" s="1">
        <v>269</v>
      </c>
      <c r="V19" s="10">
        <f>(U19-S19)*E18*F18</f>
        <v>1218</v>
      </c>
      <c r="W19" s="1">
        <v>326.84</v>
      </c>
      <c r="X19" s="10">
        <f>(W19-U19)*E18*F18+0.36</f>
        <v>1214.9999999999993</v>
      </c>
      <c r="Y19" s="1">
        <v>403</v>
      </c>
      <c r="Z19" s="10">
        <f>(Y19-W19)*E18*F18-0.36</f>
        <v>1599.0000000000007</v>
      </c>
      <c r="AA19" s="1">
        <v>494</v>
      </c>
      <c r="AB19" s="10">
        <f>(AA19-Y19)*E18*F18</f>
        <v>1911</v>
      </c>
      <c r="AC19" s="1">
        <v>609</v>
      </c>
      <c r="AD19" s="10">
        <f>(AC19-AA19)*E18*F18</f>
        <v>2415</v>
      </c>
      <c r="AE19" s="1">
        <v>684</v>
      </c>
      <c r="AF19" s="10">
        <f>(AE19-AC19)*E18*F18</f>
        <v>1575</v>
      </c>
    </row>
    <row r="20" spans="1:32" ht="15">
      <c r="A20" s="38"/>
      <c r="B20" s="12"/>
      <c r="C20" s="26" t="s">
        <v>22</v>
      </c>
      <c r="D20" s="27"/>
      <c r="E20" s="28"/>
      <c r="F20" s="8"/>
      <c r="G20" s="5" t="s">
        <v>18</v>
      </c>
      <c r="H20" s="6"/>
      <c r="I20" s="11"/>
      <c r="J20" s="11">
        <f>J4+J8+J12+J16</f>
        <v>21086.8</v>
      </c>
      <c r="K20" s="11"/>
      <c r="L20" s="11">
        <f>L4+L8+L12+L16</f>
        <v>16772</v>
      </c>
      <c r="M20" s="6"/>
      <c r="N20" s="11">
        <f>N4+N6+N8+N10+N12+N14+N16+N18</f>
        <v>15424</v>
      </c>
      <c r="O20" s="11"/>
      <c r="P20" s="11">
        <f>P4+P6+P8+P10+P12+P14+P16+P18</f>
        <v>15186</v>
      </c>
      <c r="Q20" s="11"/>
      <c r="R20" s="11">
        <f>R4+R6+R8+R10+R12+R14+R16+R18</f>
        <v>12635</v>
      </c>
      <c r="S20" s="11"/>
      <c r="T20" s="11">
        <f>T4+T6+T8+T10+T12+T14+T16+T18</f>
        <v>11900</v>
      </c>
      <c r="U20" s="11"/>
      <c r="V20" s="11">
        <f>V4+V6+V8+V10+V12+V14+V16+V18</f>
        <v>11727</v>
      </c>
      <c r="W20" s="11"/>
      <c r="X20" s="11">
        <f>X4+X6+X8+X10+X12+X14+X16+X18</f>
        <v>12619.999999999998</v>
      </c>
      <c r="Y20" s="11"/>
      <c r="Z20" s="11">
        <f>Z4+Z6+Z8+Z10+Z12+Z14+Z16+Z18</f>
        <v>15314.000000000002</v>
      </c>
      <c r="AA20" s="11"/>
      <c r="AB20" s="11">
        <f>AB4+AB6+AB8+AB10+AB12+AB14+AB16+AB18</f>
        <v>16708.9</v>
      </c>
      <c r="AC20" s="11"/>
      <c r="AD20" s="11">
        <f>AD4+AD6+AD8+AD10+AD12+AD14+AD16+AD18</f>
        <v>15813</v>
      </c>
      <c r="AE20" s="11"/>
      <c r="AF20" s="11">
        <f>AF4+AF6+AF8+AF10+AF12+AF14+AF16+AF18</f>
        <v>14280</v>
      </c>
    </row>
    <row r="21" spans="1:32" ht="15">
      <c r="A21" s="38"/>
      <c r="B21" s="13"/>
      <c r="C21" s="29"/>
      <c r="D21" s="30"/>
      <c r="E21" s="31"/>
      <c r="F21" s="9"/>
      <c r="G21" s="5" t="s">
        <v>19</v>
      </c>
      <c r="H21" s="6"/>
      <c r="I21" s="11"/>
      <c r="J21" s="11">
        <f>J5+J9+J13+J17</f>
        <v>18348.85</v>
      </c>
      <c r="K21" s="11"/>
      <c r="L21" s="11">
        <f>L5+L9+L13+L17</f>
        <v>13964</v>
      </c>
      <c r="M21" s="6"/>
      <c r="N21" s="11">
        <f>N5+N7+N9+N11+N13+N15+N17+N19</f>
        <v>15097</v>
      </c>
      <c r="O21" s="11"/>
      <c r="P21" s="11">
        <f>P5+P7+P9+P11+P13+P15+P17+P19</f>
        <v>11999</v>
      </c>
      <c r="Q21" s="11"/>
      <c r="R21" s="11">
        <f>R5+R7+R9+R11+R13+R15+R17+R19</f>
        <v>11415</v>
      </c>
      <c r="S21" s="11"/>
      <c r="T21" s="11">
        <f>T5+T7+T9+T11+T13+T15+T17+T19</f>
        <v>11192</v>
      </c>
      <c r="U21" s="11"/>
      <c r="V21" s="11">
        <f>V5+V7+V9+V11+V13+V15+V17+V19</f>
        <v>9942</v>
      </c>
      <c r="W21" s="11"/>
      <c r="X21" s="11">
        <f>X5+X7+X9+X11+X13+X15+X17+X19</f>
        <v>10259</v>
      </c>
      <c r="Y21" s="11"/>
      <c r="Z21" s="11">
        <f>Z5+Z7+Z9+Z11+Z13+Z15+Z17+Z19</f>
        <v>13737</v>
      </c>
      <c r="AA21" s="11"/>
      <c r="AB21" s="11">
        <f>AB5+AB7+AB9+AB11+AB13+AB15+AB17+AB19</f>
        <v>13423.65</v>
      </c>
      <c r="AC21" s="11"/>
      <c r="AD21" s="11">
        <f>AD5+AD7+AD9+AD11+AD13+AD15+AD17+AD19</f>
        <v>16357</v>
      </c>
      <c r="AE21" s="11"/>
      <c r="AF21" s="11">
        <f>AF5+AF7+AF9+AF11+AF13+AF15+AF17+AF19</f>
        <v>11177</v>
      </c>
    </row>
    <row r="22" spans="1:14" ht="0.75" customHeight="1">
      <c r="A22" s="38"/>
      <c r="B22" s="14"/>
      <c r="N22" s="11">
        <f>N6+N8+N10+N12+N14+N16+N18+N20</f>
        <v>25808</v>
      </c>
    </row>
    <row r="23" spans="1:2" ht="15" hidden="1">
      <c r="A23" s="38"/>
      <c r="B23" s="14"/>
    </row>
    <row r="24" spans="1:2" ht="15" hidden="1">
      <c r="A24" s="38"/>
      <c r="B24" s="14"/>
    </row>
    <row r="25" spans="1:2" ht="15" hidden="1">
      <c r="A25" s="38"/>
      <c r="B25" s="14"/>
    </row>
  </sheetData>
  <sheetProtection/>
  <mergeCells count="43">
    <mergeCell ref="E18:E19"/>
    <mergeCell ref="F18:F19"/>
    <mergeCell ref="F16:F17"/>
    <mergeCell ref="D6:D7"/>
    <mergeCell ref="F6:F7"/>
    <mergeCell ref="D10:D11"/>
    <mergeCell ref="E10:E11"/>
    <mergeCell ref="F10:F11"/>
    <mergeCell ref="E6:E7"/>
    <mergeCell ref="A4:A25"/>
    <mergeCell ref="C4:C5"/>
    <mergeCell ref="B4:B5"/>
    <mergeCell ref="B8:B9"/>
    <mergeCell ref="C6:C7"/>
    <mergeCell ref="C18:C19"/>
    <mergeCell ref="C10:C11"/>
    <mergeCell ref="F4:F5"/>
    <mergeCell ref="F8:F9"/>
    <mergeCell ref="F12:F13"/>
    <mergeCell ref="B16:B17"/>
    <mergeCell ref="C16:C17"/>
    <mergeCell ref="C14:C15"/>
    <mergeCell ref="D14:D15"/>
    <mergeCell ref="O16:O17"/>
    <mergeCell ref="C20:E21"/>
    <mergeCell ref="D16:D17"/>
    <mergeCell ref="E12:E13"/>
    <mergeCell ref="E14:E15"/>
    <mergeCell ref="E16:E17"/>
    <mergeCell ref="C12:C13"/>
    <mergeCell ref="D12:D13"/>
    <mergeCell ref="F14:F15"/>
    <mergeCell ref="D18:D19"/>
    <mergeCell ref="A1:AB2"/>
    <mergeCell ref="O4:O5"/>
    <mergeCell ref="O8:O9"/>
    <mergeCell ref="O12:O13"/>
    <mergeCell ref="B12:B13"/>
    <mergeCell ref="E4:E5"/>
    <mergeCell ref="C8:C9"/>
    <mergeCell ref="D8:D9"/>
    <mergeCell ref="E8:E9"/>
    <mergeCell ref="D4:D5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2017-01-16T06:46:39Z</cp:lastPrinted>
  <dcterms:created xsi:type="dcterms:W3CDTF">2012-08-09T05:07:34Z</dcterms:created>
  <dcterms:modified xsi:type="dcterms:W3CDTF">2017-01-18T12:08:20Z</dcterms:modified>
  <cp:category/>
  <cp:version/>
  <cp:contentType/>
  <cp:contentStatus/>
</cp:coreProperties>
</file>