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78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потери 63 квт/ч
</t>
        </r>
      </text>
    </comment>
    <comment ref="P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потери=57
квт/ч
</t>
        </r>
      </text>
    </comment>
  </commentList>
</comments>
</file>

<file path=xl/sharedStrings.xml><?xml version="1.0" encoding="utf-8"?>
<sst xmlns="http://schemas.openxmlformats.org/spreadsheetml/2006/main" count="121" uniqueCount="45">
  <si>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</si>
  <si>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</si>
  <si>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</si>
  <si>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</si>
  <si>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</si>
  <si>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</si>
  <si>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</si>
  <si>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</si>
  <si>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</si>
  <si>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</si>
  <si>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</si>
  <si>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</si>
  <si>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</si>
  <si>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</si>
  <si>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</si>
  <si>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</si>
  <si>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</si>
  <si>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</si>
  <si>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</si>
  <si>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</si>
  <si>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</si>
  <si>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</si>
  <si>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</si>
  <si>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Репина 78</t>
  </si>
  <si>
    <t>лифты, освещение</t>
  </si>
  <si>
    <t>лифт</t>
  </si>
  <si>
    <t xml:space="preserve">Доля </t>
  </si>
  <si>
    <t>освещение МОП</t>
  </si>
  <si>
    <t>освещение БАУО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</si>
  <si>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</si>
  <si>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</si>
  <si>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</si>
  <si>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</si>
  <si>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</si>
  <si>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</si>
  <si>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</si>
  <si>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</si>
  <si>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</si>
  <si>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</si>
  <si>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</si>
  <si>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</si>
  <si>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</si>
  <si>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</si>
  <si>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</si>
  <si>
    <t>Заменен на новый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</si>
</sst>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%"/>
    <numFmt numFmtId="175" formatCode="0.0000"/>
    <numFmt numFmtId="176" formatCode="0.0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0" fontId="0" fillId="25" borderId="10" xfId="0" applyFill="1" applyBorder="1" applyAlignment="1">
      <alignment/>
    </xf>
    <xf numFmtId="0" fontId="2" fillId="0" borderId="0" xfId="0" applyFont="1" applyAlignment="1">
      <alignment/>
    </xf>
    <xf numFmtId="1" fontId="0" fillId="25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pane xSplit="8" ySplit="17" topLeftCell="Y4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F53" sqref="AF53"/>
    </sheetView>
  </sheetViews>
  <sheetFormatPr defaultColWidth="9.140625" defaultRowHeight="15"/>
  <cols>
    <col min="2" max="2" width="3.57421875" style="0" customWidth="1"/>
    <col min="4" max="4" width="12.57421875" style="0" customWidth="1"/>
    <col min="7" max="7" width="4.7109375" style="0" customWidth="1"/>
    <col min="8" max="9" width="0" style="0" hidden="1" customWidth="1"/>
    <col min="10" max="10" width="9.7109375" style="0" hidden="1" customWidth="1"/>
    <col min="11" max="11" width="0" style="0" hidden="1" customWidth="1"/>
    <col min="12" max="12" width="9.8515625" style="0" hidden="1" customWidth="1"/>
    <col min="13" max="13" width="0" style="0" hidden="1" customWidth="1"/>
    <col min="14" max="14" width="9.57421875" style="0" hidden="1" customWidth="1"/>
    <col min="15" max="15" width="0" style="0" hidden="1" customWidth="1"/>
    <col min="16" max="16" width="9.421875" style="0" hidden="1" customWidth="1"/>
    <col min="17" max="17" width="0" style="0" hidden="1" customWidth="1"/>
    <col min="18" max="18" width="9.57421875" style="0" customWidth="1"/>
    <col min="20" max="20" width="9.8515625" style="0" customWidth="1"/>
    <col min="22" max="22" width="9.7109375" style="0" customWidth="1"/>
    <col min="24" max="24" width="9.57421875" style="0" customWidth="1"/>
    <col min="26" max="26" width="9.7109375" style="0" customWidth="1"/>
    <col min="28" max="28" width="9.421875" style="0" customWidth="1"/>
    <col min="30" max="30" width="9.28125" style="0" customWidth="1"/>
    <col min="32" max="32" width="9.57421875" style="0" customWidth="1"/>
  </cols>
  <sheetData>
    <row r="1" spans="1:2" ht="15.75">
      <c r="A1" s="14" t="s">
        <v>30</v>
      </c>
      <c r="B1" s="14"/>
    </row>
    <row r="3" spans="1:32" ht="409.5">
      <c r="A3" s="2" t="s">
        <v>0</v>
      </c>
      <c r="B3" s="16" t="s">
        <v>43</v>
      </c>
      <c r="C3" s="3" t="s">
        <v>1</v>
      </c>
      <c r="D3" s="4" t="s">
        <v>2</v>
      </c>
      <c r="E3" s="3" t="s">
        <v>3</v>
      </c>
      <c r="F3" s="3" t="s">
        <v>26</v>
      </c>
      <c r="G3" s="4" t="s">
        <v>4</v>
      </c>
      <c r="H3" s="3" t="s">
        <v>29</v>
      </c>
      <c r="I3" s="3" t="s">
        <v>31</v>
      </c>
      <c r="J3" s="7" t="s">
        <v>5</v>
      </c>
      <c r="K3" s="3" t="s">
        <v>32</v>
      </c>
      <c r="L3" s="7" t="s">
        <v>6</v>
      </c>
      <c r="M3" s="3" t="s">
        <v>33</v>
      </c>
      <c r="N3" s="7" t="s">
        <v>7</v>
      </c>
      <c r="O3" s="3" t="s">
        <v>34</v>
      </c>
      <c r="P3" s="7" t="s">
        <v>8</v>
      </c>
      <c r="Q3" s="3" t="s">
        <v>35</v>
      </c>
      <c r="R3" s="7" t="s">
        <v>9</v>
      </c>
      <c r="S3" s="3" t="s">
        <v>36</v>
      </c>
      <c r="T3" s="7" t="s">
        <v>10</v>
      </c>
      <c r="U3" s="3" t="s">
        <v>37</v>
      </c>
      <c r="V3" s="7" t="s">
        <v>11</v>
      </c>
      <c r="W3" s="3" t="s">
        <v>38</v>
      </c>
      <c r="X3" s="7" t="s">
        <v>12</v>
      </c>
      <c r="Y3" s="3" t="s">
        <v>39</v>
      </c>
      <c r="Z3" s="7" t="s">
        <v>13</v>
      </c>
      <c r="AA3" s="3" t="s">
        <v>40</v>
      </c>
      <c r="AB3" s="7" t="s">
        <v>14</v>
      </c>
      <c r="AC3" s="3" t="s">
        <v>41</v>
      </c>
      <c r="AD3" s="7" t="s">
        <v>15</v>
      </c>
      <c r="AE3" s="3" t="s">
        <v>42</v>
      </c>
      <c r="AF3" s="7" t="s">
        <v>16</v>
      </c>
    </row>
    <row r="4" spans="1:32" ht="15" customHeight="1">
      <c r="A4" s="25" t="s">
        <v>23</v>
      </c>
      <c r="B4" s="42">
        <v>2</v>
      </c>
      <c r="C4" s="21">
        <v>489403</v>
      </c>
      <c r="D4" s="21" t="s">
        <v>17</v>
      </c>
      <c r="E4" s="21">
        <v>40</v>
      </c>
      <c r="F4" s="20">
        <v>1.05</v>
      </c>
      <c r="G4" s="1" t="s">
        <v>18</v>
      </c>
      <c r="H4" s="1">
        <v>17605</v>
      </c>
      <c r="I4" s="1">
        <v>17830</v>
      </c>
      <c r="J4" s="1">
        <f>(I4-H4)*E4*F4</f>
        <v>9450</v>
      </c>
      <c r="K4" s="1">
        <v>18052</v>
      </c>
      <c r="L4" s="1">
        <f>(K4-I4)*E4*F4</f>
        <v>9324</v>
      </c>
      <c r="M4" s="1">
        <v>18239</v>
      </c>
      <c r="N4" s="1">
        <f>(M4-K4)*E4*F4</f>
        <v>7854</v>
      </c>
      <c r="O4" s="1">
        <v>18345</v>
      </c>
      <c r="P4" s="1">
        <f>(O4-M4)*E4*F4</f>
        <v>4452</v>
      </c>
      <c r="Q4" s="1">
        <v>18497</v>
      </c>
      <c r="R4" s="1">
        <f>(Q4-O4)*E4*F4</f>
        <v>6384</v>
      </c>
      <c r="S4" s="1">
        <v>18623</v>
      </c>
      <c r="T4" s="10">
        <f>(S4-Q4)*E4*F4</f>
        <v>5292</v>
      </c>
      <c r="U4" s="1">
        <v>18752</v>
      </c>
      <c r="V4" s="10">
        <f>(U4-S4)*E4*F4</f>
        <v>5418</v>
      </c>
      <c r="W4" s="1">
        <v>18895</v>
      </c>
      <c r="X4" s="1">
        <f>(W4-U4)*E4*F4</f>
        <v>6006</v>
      </c>
      <c r="Y4" s="1">
        <v>19059</v>
      </c>
      <c r="Z4" s="13">
        <f>(Y4-W4)*E4*F4</f>
        <v>6888</v>
      </c>
      <c r="AA4" s="1">
        <v>19140</v>
      </c>
      <c r="AB4" s="1">
        <f>(AA4-Y4)*E4*F4</f>
        <v>3402</v>
      </c>
      <c r="AC4" s="45" t="s">
        <v>44</v>
      </c>
      <c r="AD4" s="1">
        <v>0</v>
      </c>
      <c r="AE4" s="1"/>
      <c r="AF4" s="13">
        <v>0</v>
      </c>
    </row>
    <row r="5" spans="1:32" ht="15">
      <c r="A5" s="26"/>
      <c r="B5" s="29"/>
      <c r="C5" s="21"/>
      <c r="D5" s="21"/>
      <c r="E5" s="21"/>
      <c r="F5" s="21"/>
      <c r="G5" s="1" t="s">
        <v>19</v>
      </c>
      <c r="H5" s="1">
        <v>15834</v>
      </c>
      <c r="I5" s="1">
        <v>16063</v>
      </c>
      <c r="J5" s="1">
        <f>(I5-H5)*E4*F4</f>
        <v>9618</v>
      </c>
      <c r="K5" s="1">
        <v>16265</v>
      </c>
      <c r="L5" s="1">
        <f>(K5-I5)*E4*F4</f>
        <v>8484</v>
      </c>
      <c r="M5" s="1">
        <v>16442</v>
      </c>
      <c r="N5" s="1">
        <f>(M5-K5)*E4*F4</f>
        <v>7434</v>
      </c>
      <c r="O5" s="1">
        <v>16543</v>
      </c>
      <c r="P5" s="1">
        <f>(O5-M5)*E4*F4</f>
        <v>4242</v>
      </c>
      <c r="Q5" s="1">
        <v>16675</v>
      </c>
      <c r="R5" s="1">
        <f>(Q5-O5)*E4*F4</f>
        <v>5544</v>
      </c>
      <c r="S5" s="1">
        <v>16797</v>
      </c>
      <c r="T5" s="10">
        <f>(S5-Q5)*E4*F4</f>
        <v>5124</v>
      </c>
      <c r="U5" s="1">
        <v>16934</v>
      </c>
      <c r="V5" s="10">
        <f>(U5-S5)*E4*F4</f>
        <v>5754</v>
      </c>
      <c r="W5" s="1">
        <v>17057</v>
      </c>
      <c r="X5" s="1">
        <f>(W5-U5)*E4*F4</f>
        <v>5166</v>
      </c>
      <c r="Y5" s="1">
        <v>17207</v>
      </c>
      <c r="Z5" s="13">
        <f>(Y5-W5)*E4*F4</f>
        <v>6300</v>
      </c>
      <c r="AA5" s="1">
        <v>17301</v>
      </c>
      <c r="AB5" s="1">
        <f>(AA5-Y5)*E4*F4</f>
        <v>3948</v>
      </c>
      <c r="AC5" s="46"/>
      <c r="AD5" s="1">
        <v>0</v>
      </c>
      <c r="AE5" s="1"/>
      <c r="AF5" s="1">
        <v>0</v>
      </c>
    </row>
    <row r="6" spans="1:32" ht="15">
      <c r="A6" s="26"/>
      <c r="B6" s="19"/>
      <c r="C6" s="21">
        <v>337993</v>
      </c>
      <c r="D6" s="21" t="s">
        <v>17</v>
      </c>
      <c r="E6" s="21">
        <v>40</v>
      </c>
      <c r="F6" s="20">
        <v>1.05</v>
      </c>
      <c r="G6" s="1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"/>
      <c r="U6" s="1"/>
      <c r="V6" s="10"/>
      <c r="W6" s="1"/>
      <c r="X6" s="1"/>
      <c r="Y6" s="1">
        <v>1</v>
      </c>
      <c r="Z6" s="13"/>
      <c r="AA6" s="1">
        <v>107</v>
      </c>
      <c r="AB6" s="1">
        <f>(AA6-Y6)*E6*F6</f>
        <v>4452</v>
      </c>
      <c r="AC6" s="1">
        <v>364</v>
      </c>
      <c r="AD6" s="15">
        <f>(AC6-AA6)*E6*F6</f>
        <v>10794</v>
      </c>
      <c r="AE6" s="1">
        <v>538</v>
      </c>
      <c r="AF6" s="1">
        <f>(AE6-AC6)*E6*F6</f>
        <v>7308</v>
      </c>
    </row>
    <row r="7" spans="1:32" ht="15">
      <c r="A7" s="26"/>
      <c r="B7" s="19"/>
      <c r="C7" s="21"/>
      <c r="D7" s="21"/>
      <c r="E7" s="21"/>
      <c r="F7" s="21"/>
      <c r="G7" s="1" t="s">
        <v>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1"/>
      <c r="V7" s="10"/>
      <c r="W7" s="1"/>
      <c r="X7" s="1"/>
      <c r="Y7" s="1">
        <v>1</v>
      </c>
      <c r="Z7" s="13"/>
      <c r="AA7" s="1">
        <v>31</v>
      </c>
      <c r="AB7" s="1">
        <f>(AA7-Y7)*E6*F6</f>
        <v>1260</v>
      </c>
      <c r="AC7" s="1">
        <v>113</v>
      </c>
      <c r="AD7" s="13">
        <f>(AC7-AA7)*E6*F6</f>
        <v>3444</v>
      </c>
      <c r="AE7" s="1">
        <v>168</v>
      </c>
      <c r="AF7" s="1">
        <f>(AE7-AC7)*E6*F6</f>
        <v>2310</v>
      </c>
    </row>
    <row r="8" spans="1:32" ht="15" customHeight="1">
      <c r="A8" s="26"/>
      <c r="B8" s="42">
        <v>3</v>
      </c>
      <c r="C8" s="21">
        <v>282765</v>
      </c>
      <c r="D8" s="21" t="s">
        <v>17</v>
      </c>
      <c r="E8" s="21">
        <v>40</v>
      </c>
      <c r="F8" s="20">
        <v>1.05</v>
      </c>
      <c r="G8" s="1" t="s">
        <v>18</v>
      </c>
      <c r="H8" s="1">
        <v>19255</v>
      </c>
      <c r="I8" s="1">
        <v>19495</v>
      </c>
      <c r="J8" s="1">
        <f>(I8-H8)*E8*F8</f>
        <v>10080</v>
      </c>
      <c r="K8" s="1">
        <v>19726</v>
      </c>
      <c r="L8" s="1">
        <f>(K8-I8)*E8*F8</f>
        <v>9702</v>
      </c>
      <c r="M8" s="1">
        <v>19930</v>
      </c>
      <c r="N8" s="1">
        <f>(M8-K8)*E8*F8</f>
        <v>8568</v>
      </c>
      <c r="O8" s="1">
        <v>20047</v>
      </c>
      <c r="P8" s="1">
        <f>(O8-M8)*E8*F8</f>
        <v>4914</v>
      </c>
      <c r="Q8" s="1">
        <v>20221</v>
      </c>
      <c r="R8" s="1">
        <f>(Q8-O8)*E8*F8</f>
        <v>7308</v>
      </c>
      <c r="S8" s="1">
        <v>20368</v>
      </c>
      <c r="T8" s="10">
        <f>(S8-Q8)*E8*F8</f>
        <v>6174</v>
      </c>
      <c r="U8" s="1">
        <v>20514</v>
      </c>
      <c r="V8" s="10">
        <f>(U8-S8)*E8*F8</f>
        <v>6132</v>
      </c>
      <c r="W8" s="1">
        <v>20673</v>
      </c>
      <c r="X8" s="1">
        <f>(W8-U8)*E8*F8</f>
        <v>6678</v>
      </c>
      <c r="Y8" s="1">
        <v>20855</v>
      </c>
      <c r="Z8" s="13">
        <f>(Y8-W8)*E8*F8</f>
        <v>7644</v>
      </c>
      <c r="AA8" s="1">
        <v>20953</v>
      </c>
      <c r="AB8" s="1">
        <f>(AA8-Y8)*E8*F8</f>
        <v>4116</v>
      </c>
      <c r="AC8" s="45" t="s">
        <v>44</v>
      </c>
      <c r="AD8" s="13">
        <v>0</v>
      </c>
      <c r="AE8" s="1"/>
      <c r="AF8" s="1">
        <v>0</v>
      </c>
    </row>
    <row r="9" spans="1:32" ht="15">
      <c r="A9" s="26"/>
      <c r="B9" s="29"/>
      <c r="C9" s="21"/>
      <c r="D9" s="21"/>
      <c r="E9" s="21"/>
      <c r="F9" s="21"/>
      <c r="G9" s="1" t="s">
        <v>19</v>
      </c>
      <c r="H9" s="1">
        <v>16153</v>
      </c>
      <c r="I9" s="1">
        <v>16372</v>
      </c>
      <c r="J9" s="1">
        <f>(I9-H9)*E8*F8</f>
        <v>9198</v>
      </c>
      <c r="K9" s="1">
        <v>16563</v>
      </c>
      <c r="L9" s="1">
        <f>(K9-I9)*E8*F8</f>
        <v>8022</v>
      </c>
      <c r="M9" s="1">
        <v>16736</v>
      </c>
      <c r="N9" s="1">
        <f>(M9-K9)*E8*F8</f>
        <v>7266</v>
      </c>
      <c r="O9" s="1">
        <v>16835</v>
      </c>
      <c r="P9" s="1">
        <f>(O9-M9)*E8*F8</f>
        <v>4158</v>
      </c>
      <c r="Q9" s="1">
        <v>16971</v>
      </c>
      <c r="R9" s="1">
        <f>(Q9-O9)*E8*F8</f>
        <v>5712</v>
      </c>
      <c r="S9" s="1">
        <v>17094</v>
      </c>
      <c r="T9" s="10">
        <f>(S9-Q9)*E8*F8</f>
        <v>5166</v>
      </c>
      <c r="U9" s="1">
        <v>17230</v>
      </c>
      <c r="V9" s="10">
        <f>(U9-S9)*E8*F8</f>
        <v>5712</v>
      </c>
      <c r="W9" s="1">
        <v>17348</v>
      </c>
      <c r="X9" s="1">
        <f>(W9-U9)*E8*F8</f>
        <v>4956</v>
      </c>
      <c r="Y9" s="1">
        <v>17487</v>
      </c>
      <c r="Z9" s="13">
        <f>(Y9-W9)*E8*F8</f>
        <v>5838</v>
      </c>
      <c r="AA9" s="1">
        <v>17584</v>
      </c>
      <c r="AB9" s="1">
        <f>(AA9-Y9)*E8*F8</f>
        <v>4074</v>
      </c>
      <c r="AC9" s="46"/>
      <c r="AD9" s="13">
        <v>0</v>
      </c>
      <c r="AE9" s="1"/>
      <c r="AF9" s="1">
        <v>0</v>
      </c>
    </row>
    <row r="10" spans="1:32" ht="15">
      <c r="A10" s="26"/>
      <c r="B10" s="19"/>
      <c r="C10" s="21">
        <v>333481</v>
      </c>
      <c r="D10" s="21" t="s">
        <v>17</v>
      </c>
      <c r="E10" s="21">
        <v>40</v>
      </c>
      <c r="F10" s="20">
        <v>1.05</v>
      </c>
      <c r="G10" s="1" t="s">
        <v>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0"/>
      <c r="U10" s="1"/>
      <c r="V10" s="10"/>
      <c r="W10" s="1"/>
      <c r="X10" s="1"/>
      <c r="Y10" s="1">
        <v>1</v>
      </c>
      <c r="Z10" s="13"/>
      <c r="AA10" s="1">
        <v>122</v>
      </c>
      <c r="AB10" s="1">
        <f>(AA10-Y10)*E10*F10</f>
        <v>5082</v>
      </c>
      <c r="AC10" s="1">
        <v>420</v>
      </c>
      <c r="AD10" s="13">
        <f>(AC10-AA10)*E10*F10</f>
        <v>12516</v>
      </c>
      <c r="AE10" s="1">
        <v>618</v>
      </c>
      <c r="AF10" s="1">
        <f>(AE10-AC10)*E10*F10</f>
        <v>8316</v>
      </c>
    </row>
    <row r="11" spans="1:32" ht="15">
      <c r="A11" s="26"/>
      <c r="B11" s="19"/>
      <c r="C11" s="21"/>
      <c r="D11" s="21"/>
      <c r="E11" s="21"/>
      <c r="F11" s="21"/>
      <c r="G11" s="1" t="s">
        <v>19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0"/>
      <c r="U11" s="1"/>
      <c r="V11" s="10"/>
      <c r="W11" s="1"/>
      <c r="X11" s="1"/>
      <c r="Y11" s="1">
        <v>1</v>
      </c>
      <c r="Z11" s="13"/>
      <c r="AA11" s="1">
        <v>29</v>
      </c>
      <c r="AB11" s="1">
        <f>(AA11-Y11)*E10*F10</f>
        <v>1176</v>
      </c>
      <c r="AC11" s="1">
        <v>105</v>
      </c>
      <c r="AD11" s="13">
        <f>(AC11-AA11)*E10*F10</f>
        <v>3192</v>
      </c>
      <c r="AE11" s="1">
        <v>153</v>
      </c>
      <c r="AF11" s="1">
        <f>(AE11-AC11)*E10*F10</f>
        <v>2016</v>
      </c>
    </row>
    <row r="12" spans="1:32" ht="15" customHeight="1">
      <c r="A12" s="26"/>
      <c r="B12" s="42">
        <v>1</v>
      </c>
      <c r="C12" s="21">
        <v>175696</v>
      </c>
      <c r="D12" s="30" t="s">
        <v>28</v>
      </c>
      <c r="E12" s="21">
        <v>1</v>
      </c>
      <c r="F12" s="20">
        <v>1.05</v>
      </c>
      <c r="G12" s="1" t="s">
        <v>18</v>
      </c>
      <c r="H12" s="1">
        <v>107278</v>
      </c>
      <c r="I12" s="1">
        <v>107704</v>
      </c>
      <c r="J12" s="10">
        <f>(I12-H12)*E12*F12</f>
        <v>447.3</v>
      </c>
      <c r="K12" s="1">
        <v>108553</v>
      </c>
      <c r="L12" s="10">
        <f>(K12-I12)*E12*F12</f>
        <v>891.45</v>
      </c>
      <c r="M12" s="1">
        <v>109015</v>
      </c>
      <c r="N12" s="10">
        <f>(M12-K12)*E12*F12</f>
        <v>485.1</v>
      </c>
      <c r="O12" s="1">
        <v>109490</v>
      </c>
      <c r="P12" s="10">
        <f>(O12-M12)*E12*F12+0.25</f>
        <v>499</v>
      </c>
      <c r="Q12" s="1">
        <v>109727</v>
      </c>
      <c r="R12" s="1">
        <f>(Q12-O12)*E12*F12+0.15</f>
        <v>249.00000000000003</v>
      </c>
      <c r="S12" s="1">
        <v>110088</v>
      </c>
      <c r="T12" s="10">
        <f>(S12-Q12)*E12*F12-0.05</f>
        <v>379</v>
      </c>
      <c r="U12" s="1">
        <v>110483</v>
      </c>
      <c r="V12" s="15">
        <f>(U12-S12)*E12*F12+0.25</f>
        <v>415</v>
      </c>
      <c r="W12" s="1">
        <v>110875</v>
      </c>
      <c r="X12" s="10">
        <f>(W12-U12)*E12*F12-0.6</f>
        <v>411</v>
      </c>
      <c r="Y12" s="1">
        <v>111223</v>
      </c>
      <c r="Z12" s="15">
        <f>(Y12-W12)*E12*F12+0.6</f>
        <v>366.00000000000006</v>
      </c>
      <c r="AA12" s="1">
        <v>111327</v>
      </c>
      <c r="AB12" s="10">
        <f>(AA12-Y12)*E12*F12-0.2</f>
        <v>109</v>
      </c>
      <c r="AC12" s="45" t="s">
        <v>44</v>
      </c>
      <c r="AD12" s="13">
        <v>0</v>
      </c>
      <c r="AE12" s="1"/>
      <c r="AF12" s="1">
        <v>0</v>
      </c>
    </row>
    <row r="13" spans="1:32" ht="15">
      <c r="A13" s="26"/>
      <c r="B13" s="29"/>
      <c r="C13" s="21"/>
      <c r="D13" s="31"/>
      <c r="E13" s="21"/>
      <c r="F13" s="21"/>
      <c r="G13" s="1" t="s">
        <v>19</v>
      </c>
      <c r="H13" s="1">
        <v>165878</v>
      </c>
      <c r="I13" s="1">
        <f>166602</f>
        <v>166602</v>
      </c>
      <c r="J13" s="10">
        <f>(I13-H13)*E12*F12</f>
        <v>760.2</v>
      </c>
      <c r="K13" s="1">
        <v>167854</v>
      </c>
      <c r="L13" s="10">
        <f>(K13-I13)*E12*F12</f>
        <v>1314.6000000000001</v>
      </c>
      <c r="M13" s="1">
        <v>168570</v>
      </c>
      <c r="N13" s="10">
        <f>(M13-K13)*E12*F12</f>
        <v>751.8000000000001</v>
      </c>
      <c r="O13" s="1">
        <v>169867</v>
      </c>
      <c r="P13" s="10">
        <f>(O13-M13)*E12*F12+0.15</f>
        <v>1362.0000000000002</v>
      </c>
      <c r="Q13" s="1">
        <v>169876</v>
      </c>
      <c r="R13" s="1">
        <f>(Q13-O13)*E12*F12-0.45</f>
        <v>9.000000000000002</v>
      </c>
      <c r="S13" s="1">
        <v>170452</v>
      </c>
      <c r="T13" s="10">
        <f>(S13-Q13)*E12*F12+0.2</f>
        <v>605.0000000000001</v>
      </c>
      <c r="U13" s="1">
        <v>171162</v>
      </c>
      <c r="V13" s="15">
        <f>(U13-S13)*E12*F12-0.5</f>
        <v>745</v>
      </c>
      <c r="W13" s="1">
        <v>171829</v>
      </c>
      <c r="X13" s="10">
        <f>(W13-U13)*E12*F12+0.65</f>
        <v>701</v>
      </c>
      <c r="Y13" s="1">
        <v>172567</v>
      </c>
      <c r="Z13" s="15">
        <f>(Y13-W13)*E12*F12+0.1</f>
        <v>775</v>
      </c>
      <c r="AA13" s="1">
        <v>172879</v>
      </c>
      <c r="AB13" s="10">
        <f>(AA13-Y13)*E12*F12+0.4</f>
        <v>328</v>
      </c>
      <c r="AC13" s="46"/>
      <c r="AD13" s="13">
        <v>0</v>
      </c>
      <c r="AE13" s="1"/>
      <c r="AF13" s="1">
        <v>0</v>
      </c>
    </row>
    <row r="14" spans="1:32" ht="15" customHeight="1">
      <c r="A14" s="26"/>
      <c r="B14" s="19"/>
      <c r="C14" s="21">
        <v>428784</v>
      </c>
      <c r="D14" s="30" t="s">
        <v>28</v>
      </c>
      <c r="E14" s="21">
        <v>1</v>
      </c>
      <c r="F14" s="20">
        <v>1.05</v>
      </c>
      <c r="G14" s="1" t="s">
        <v>18</v>
      </c>
      <c r="H14" s="1"/>
      <c r="I14" s="1"/>
      <c r="J14" s="10"/>
      <c r="K14" s="1"/>
      <c r="L14" s="10"/>
      <c r="M14" s="1"/>
      <c r="N14" s="10"/>
      <c r="O14" s="1"/>
      <c r="P14" s="10"/>
      <c r="Q14" s="1"/>
      <c r="R14" s="1"/>
      <c r="S14" s="1"/>
      <c r="T14" s="10"/>
      <c r="U14" s="1"/>
      <c r="V14" s="15"/>
      <c r="W14" s="1"/>
      <c r="X14" s="10"/>
      <c r="Y14" s="1">
        <v>1</v>
      </c>
      <c r="Z14" s="15"/>
      <c r="AA14" s="1">
        <v>234</v>
      </c>
      <c r="AB14" s="1">
        <f>(AA14-Y14)*E14*F14+0.35</f>
        <v>245</v>
      </c>
      <c r="AC14" s="1">
        <v>612</v>
      </c>
      <c r="AD14" s="15">
        <f>(AC14-AA14)*E14*F14+0.1</f>
        <v>397.00000000000006</v>
      </c>
      <c r="AE14" s="1">
        <v>886</v>
      </c>
      <c r="AF14" s="10">
        <f>(AE14-AC14)*E14*F14+0.3</f>
        <v>288</v>
      </c>
    </row>
    <row r="15" spans="1:32" ht="15">
      <c r="A15" s="26"/>
      <c r="B15" s="19"/>
      <c r="C15" s="21"/>
      <c r="D15" s="31"/>
      <c r="E15" s="21"/>
      <c r="F15" s="21"/>
      <c r="G15" s="1" t="s">
        <v>19</v>
      </c>
      <c r="H15" s="1"/>
      <c r="I15" s="1"/>
      <c r="J15" s="10"/>
      <c r="K15" s="1"/>
      <c r="L15" s="10"/>
      <c r="M15" s="1"/>
      <c r="N15" s="10"/>
      <c r="O15" s="1"/>
      <c r="P15" s="10"/>
      <c r="Q15" s="1"/>
      <c r="R15" s="1"/>
      <c r="S15" s="1"/>
      <c r="T15" s="10"/>
      <c r="U15" s="1"/>
      <c r="V15" s="15"/>
      <c r="W15" s="1"/>
      <c r="X15" s="10"/>
      <c r="Y15" s="1">
        <v>1</v>
      </c>
      <c r="Z15" s="15"/>
      <c r="AA15" s="1">
        <v>351</v>
      </c>
      <c r="AB15" s="10">
        <f>(AA15-Y15)*E14*F14+0.5</f>
        <v>368</v>
      </c>
      <c r="AC15" s="1">
        <v>886</v>
      </c>
      <c r="AD15" s="15">
        <f>(AC15-AA15)*E14*F14+0.25</f>
        <v>562</v>
      </c>
      <c r="AE15" s="1">
        <v>1244</v>
      </c>
      <c r="AF15" s="10">
        <f>(AE15-AC15)*E14*F14+0.1</f>
        <v>376.00000000000006</v>
      </c>
    </row>
    <row r="16" spans="1:32" ht="15" customHeight="1">
      <c r="A16" s="26"/>
      <c r="B16" s="42">
        <v>4</v>
      </c>
      <c r="C16" s="21">
        <v>701840</v>
      </c>
      <c r="D16" s="21" t="s">
        <v>20</v>
      </c>
      <c r="E16" s="21">
        <v>1</v>
      </c>
      <c r="F16" s="20">
        <v>1.05</v>
      </c>
      <c r="G16" s="1" t="s">
        <v>18</v>
      </c>
      <c r="H16" s="1">
        <v>171035</v>
      </c>
      <c r="I16" s="1">
        <v>173382</v>
      </c>
      <c r="J16" s="10">
        <f>(I16-H16)*E16*F16+0.65</f>
        <v>2465</v>
      </c>
      <c r="K16" s="1">
        <v>175691</v>
      </c>
      <c r="L16" s="10">
        <f>(K16-I16)*E16*F16</f>
        <v>2424.4500000000003</v>
      </c>
      <c r="M16" s="1">
        <v>177767</v>
      </c>
      <c r="N16" s="10">
        <f>(M16-K16)*E16*F16+0.2</f>
        <v>2180</v>
      </c>
      <c r="O16" s="1">
        <v>178153</v>
      </c>
      <c r="P16" s="10">
        <f>(O16-M16)*E16*F16-0.3</f>
        <v>405</v>
      </c>
      <c r="Q16" s="1">
        <v>178154</v>
      </c>
      <c r="R16" s="1">
        <f>(Q16-O16)*E16*F16-0.05</f>
        <v>1</v>
      </c>
      <c r="S16" s="1">
        <v>178958</v>
      </c>
      <c r="T16" s="10">
        <f>(S16-Q16)*E16*F16-0.2</f>
        <v>844</v>
      </c>
      <c r="U16" s="1">
        <v>180443</v>
      </c>
      <c r="V16" s="15">
        <f>(U16-S16)*E16*F16-0.25</f>
        <v>1559</v>
      </c>
      <c r="W16" s="1">
        <v>182056</v>
      </c>
      <c r="X16" s="10">
        <f>(W16-U16)*E16*F16+0.35</f>
        <v>1694</v>
      </c>
      <c r="Y16" s="1">
        <v>183643</v>
      </c>
      <c r="Z16" s="15">
        <f>(Y16-W16)*E16*F16-0.35</f>
        <v>1666.0000000000002</v>
      </c>
      <c r="AA16" s="1">
        <v>184200</v>
      </c>
      <c r="AB16" s="1">
        <f>(AA16-Y16)*E16*F16+0.15</f>
        <v>585</v>
      </c>
      <c r="AC16" s="45" t="s">
        <v>44</v>
      </c>
      <c r="AD16" s="13">
        <v>0</v>
      </c>
      <c r="AE16" s="1"/>
      <c r="AF16" s="1">
        <v>0</v>
      </c>
    </row>
    <row r="17" spans="1:32" ht="15">
      <c r="A17" s="26"/>
      <c r="B17" s="29"/>
      <c r="C17" s="21"/>
      <c r="D17" s="21"/>
      <c r="E17" s="21"/>
      <c r="F17" s="21"/>
      <c r="G17" s="1" t="s">
        <v>19</v>
      </c>
      <c r="H17" s="1">
        <v>163539</v>
      </c>
      <c r="I17" s="1">
        <v>165847</v>
      </c>
      <c r="J17" s="10">
        <f>(I17-H17)*E16*F16+0.6</f>
        <v>2424</v>
      </c>
      <c r="K17" s="1">
        <v>167971</v>
      </c>
      <c r="L17" s="10">
        <f>(K17-I17)*E16*F16</f>
        <v>2230.2000000000003</v>
      </c>
      <c r="M17" s="1">
        <v>170008</v>
      </c>
      <c r="N17" s="10">
        <f>(M17-K17)*E16*F16</f>
        <v>2138.85</v>
      </c>
      <c r="O17" s="1">
        <v>170400</v>
      </c>
      <c r="P17" s="10">
        <f>(O17-M17)*E16*F16-0.6</f>
        <v>411</v>
      </c>
      <c r="Q17" s="1">
        <v>170409</v>
      </c>
      <c r="R17" s="1">
        <f>(Q17-O17)*E16*F16+0.55</f>
        <v>10.000000000000002</v>
      </c>
      <c r="S17" s="1">
        <v>171018</v>
      </c>
      <c r="T17" s="10">
        <f>(S17-Q17)*E16*F16-0.45</f>
        <v>639</v>
      </c>
      <c r="U17" s="1">
        <v>172468</v>
      </c>
      <c r="V17" s="15">
        <f>(U17-S17)*E16*F16+0.5</f>
        <v>1523</v>
      </c>
      <c r="W17" s="1">
        <v>173874</v>
      </c>
      <c r="X17" s="10">
        <f>(W17-U17)*E16*F16-0.3</f>
        <v>1476</v>
      </c>
      <c r="Y17" s="1">
        <v>175299</v>
      </c>
      <c r="Z17" s="13">
        <f>(Y17-W17)*E16*F16-0.25</f>
        <v>1496</v>
      </c>
      <c r="AA17" s="1">
        <v>176008</v>
      </c>
      <c r="AB17" s="10">
        <f>(AA17-Y17)*E16*F16-0.45</f>
        <v>744</v>
      </c>
      <c r="AC17" s="46"/>
      <c r="AD17" s="13">
        <v>0</v>
      </c>
      <c r="AE17" s="1"/>
      <c r="AF17" s="1">
        <v>0</v>
      </c>
    </row>
    <row r="18" spans="1:32" ht="15">
      <c r="A18" s="26"/>
      <c r="B18" s="19"/>
      <c r="C18" s="21">
        <v>428795</v>
      </c>
      <c r="D18" s="21" t="s">
        <v>20</v>
      </c>
      <c r="E18" s="21">
        <v>1</v>
      </c>
      <c r="F18" s="20">
        <v>1.05</v>
      </c>
      <c r="G18" s="1" t="s">
        <v>18</v>
      </c>
      <c r="H18" s="1"/>
      <c r="I18" s="1"/>
      <c r="J18" s="10"/>
      <c r="K18" s="1"/>
      <c r="L18" s="10"/>
      <c r="M18" s="1"/>
      <c r="N18" s="10"/>
      <c r="O18" s="1"/>
      <c r="P18" s="10"/>
      <c r="Q18" s="1"/>
      <c r="R18" s="1"/>
      <c r="S18" s="1"/>
      <c r="T18" s="10"/>
      <c r="U18" s="1"/>
      <c r="V18" s="15"/>
      <c r="W18" s="1"/>
      <c r="X18" s="10"/>
      <c r="Y18" s="1">
        <v>1</v>
      </c>
      <c r="Z18" s="13"/>
      <c r="AA18" s="1">
        <v>966</v>
      </c>
      <c r="AB18" s="10">
        <f>(AA18-Y18)*E18*F18-0.25</f>
        <v>1013</v>
      </c>
      <c r="AC18" s="1">
        <v>2582</v>
      </c>
      <c r="AD18" s="15">
        <f>(AC18-AA18)*E18*F18+0.2</f>
        <v>1697.0000000000002</v>
      </c>
      <c r="AE18" s="1">
        <v>3751</v>
      </c>
      <c r="AF18" s="1">
        <f>(AE18-AC18)*E18*F18-0.45</f>
        <v>1227</v>
      </c>
    </row>
    <row r="19" spans="1:32" ht="15">
      <c r="A19" s="26"/>
      <c r="B19" s="19"/>
      <c r="C19" s="21"/>
      <c r="D19" s="21"/>
      <c r="E19" s="21"/>
      <c r="F19" s="21"/>
      <c r="G19" s="1" t="s">
        <v>19</v>
      </c>
      <c r="H19" s="1"/>
      <c r="I19" s="1"/>
      <c r="J19" s="10"/>
      <c r="K19" s="1"/>
      <c r="L19" s="10"/>
      <c r="M19" s="1"/>
      <c r="N19" s="10"/>
      <c r="O19" s="1"/>
      <c r="P19" s="10"/>
      <c r="Q19" s="1"/>
      <c r="R19" s="1"/>
      <c r="S19" s="1"/>
      <c r="T19" s="10"/>
      <c r="U19" s="1"/>
      <c r="V19" s="15"/>
      <c r="W19" s="1"/>
      <c r="X19" s="10"/>
      <c r="Y19" s="1">
        <v>1</v>
      </c>
      <c r="Z19" s="13"/>
      <c r="AA19" s="1">
        <v>942</v>
      </c>
      <c r="AB19" s="1">
        <f>(AA19-Y19)*E18*F18-0.05</f>
        <v>988.0000000000001</v>
      </c>
      <c r="AC19" s="1">
        <v>2474</v>
      </c>
      <c r="AD19" s="15">
        <f>(AC19-AA19)*E18*F18-0.6</f>
        <v>1608.0000000000002</v>
      </c>
      <c r="AE19" s="1">
        <v>3584</v>
      </c>
      <c r="AF19" s="10">
        <f>(AE19-AC19)*E18*F18-0.5</f>
        <v>1165</v>
      </c>
    </row>
    <row r="20" spans="1:32" ht="15" customHeight="1">
      <c r="A20" s="26"/>
      <c r="B20" s="42">
        <v>5</v>
      </c>
      <c r="C20" s="21">
        <v>489426</v>
      </c>
      <c r="D20" s="21" t="s">
        <v>17</v>
      </c>
      <c r="E20" s="21">
        <v>20</v>
      </c>
      <c r="F20" s="20">
        <v>1</v>
      </c>
      <c r="G20" s="1" t="s">
        <v>18</v>
      </c>
      <c r="H20" s="1">
        <v>8544</v>
      </c>
      <c r="I20" s="1">
        <v>8662</v>
      </c>
      <c r="J20" s="1">
        <f>(I20-H20)*E20*F20</f>
        <v>2360</v>
      </c>
      <c r="K20" s="1">
        <v>8785</v>
      </c>
      <c r="L20" s="1">
        <f>(K20-I20)*E20*F20</f>
        <v>2460</v>
      </c>
      <c r="M20" s="1">
        <v>8904</v>
      </c>
      <c r="N20" s="1">
        <f>(M20-K20)*E20*F20</f>
        <v>2380</v>
      </c>
      <c r="O20" s="1">
        <v>8962</v>
      </c>
      <c r="P20" s="1">
        <f>(O20-M20)*E20*F20</f>
        <v>1160</v>
      </c>
      <c r="Q20" s="1">
        <v>9056</v>
      </c>
      <c r="R20" s="1">
        <f>(Q20-O20)*E20*F20</f>
        <v>1880</v>
      </c>
      <c r="S20" s="1">
        <v>9132</v>
      </c>
      <c r="T20" s="10">
        <f>(S20-Q20)*E20*F20</f>
        <v>1520</v>
      </c>
      <c r="U20" s="1">
        <v>9206</v>
      </c>
      <c r="V20" s="15">
        <f>(U20-S20)*E20*F20</f>
        <v>1480</v>
      </c>
      <c r="W20" s="1">
        <v>9284</v>
      </c>
      <c r="X20" s="1">
        <f>(W20-U20)*E20*F20</f>
        <v>1560</v>
      </c>
      <c r="Y20" s="1">
        <v>9380</v>
      </c>
      <c r="Z20" s="13">
        <f>(Y20-W20)*E20*F20</f>
        <v>1920</v>
      </c>
      <c r="AA20" s="1">
        <v>9432</v>
      </c>
      <c r="AB20" s="1">
        <f>(AA20-Y20)*E20*F20</f>
        <v>1040</v>
      </c>
      <c r="AC20" s="45" t="s">
        <v>44</v>
      </c>
      <c r="AD20" s="13">
        <v>0</v>
      </c>
      <c r="AE20" s="1"/>
      <c r="AF20" s="1">
        <v>0</v>
      </c>
    </row>
    <row r="21" spans="1:32" ht="15">
      <c r="A21" s="26"/>
      <c r="B21" s="29"/>
      <c r="C21" s="21"/>
      <c r="D21" s="21"/>
      <c r="E21" s="21"/>
      <c r="F21" s="21"/>
      <c r="G21" s="1" t="s">
        <v>19</v>
      </c>
      <c r="H21" s="1">
        <v>7042</v>
      </c>
      <c r="I21" s="1">
        <v>7141</v>
      </c>
      <c r="J21" s="1">
        <f>(I21-H21)*E20*F20</f>
        <v>1980</v>
      </c>
      <c r="K21" s="1">
        <v>7227</v>
      </c>
      <c r="L21" s="1">
        <f>(K21-I21)*E20*F20</f>
        <v>1720</v>
      </c>
      <c r="M21" s="1">
        <v>7307</v>
      </c>
      <c r="N21" s="1">
        <f>(M21-K21)*E20*F20</f>
        <v>1600</v>
      </c>
      <c r="O21" s="1">
        <v>7352</v>
      </c>
      <c r="P21" s="1">
        <f>(O21-M21)*E20*F20</f>
        <v>900</v>
      </c>
      <c r="Q21" s="1">
        <v>7415</v>
      </c>
      <c r="R21" s="1">
        <f>(Q21-O21)*E20*F20</f>
        <v>1260</v>
      </c>
      <c r="S21" s="1">
        <v>7468</v>
      </c>
      <c r="T21" s="10">
        <f>(S21-Q21)*E20*F20</f>
        <v>1060</v>
      </c>
      <c r="U21" s="1">
        <v>7532</v>
      </c>
      <c r="V21" s="15">
        <f>(U21-S21)*E20*F20</f>
        <v>1280</v>
      </c>
      <c r="W21" s="1">
        <v>7587</v>
      </c>
      <c r="X21" s="1">
        <f>(W21-U21)*E20*F20</f>
        <v>1100</v>
      </c>
      <c r="Y21" s="1">
        <v>7654</v>
      </c>
      <c r="Z21" s="13">
        <f>(Y21-W21)*E20*F20</f>
        <v>1340</v>
      </c>
      <c r="AA21" s="1">
        <v>7697</v>
      </c>
      <c r="AB21" s="1">
        <f>(AA21-Y21)*E20*F20</f>
        <v>860</v>
      </c>
      <c r="AC21" s="46"/>
      <c r="AD21" s="13">
        <v>0</v>
      </c>
      <c r="AE21" s="1"/>
      <c r="AF21" s="1">
        <v>0</v>
      </c>
    </row>
    <row r="22" spans="1:32" ht="15">
      <c r="A22" s="26"/>
      <c r="B22" s="19"/>
      <c r="C22" s="21">
        <v>411345</v>
      </c>
      <c r="D22" s="21" t="s">
        <v>17</v>
      </c>
      <c r="E22" s="21">
        <v>20</v>
      </c>
      <c r="F22" s="20">
        <v>1</v>
      </c>
      <c r="G22" s="1" t="s">
        <v>18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0"/>
      <c r="U22" s="1"/>
      <c r="V22" s="15"/>
      <c r="W22" s="1"/>
      <c r="X22" s="1"/>
      <c r="Y22" s="1">
        <v>1</v>
      </c>
      <c r="Z22" s="13"/>
      <c r="AA22" s="1">
        <v>54</v>
      </c>
      <c r="AB22" s="1">
        <f>(AA22-Y22)*E22*F22</f>
        <v>1060</v>
      </c>
      <c r="AC22" s="1">
        <v>193</v>
      </c>
      <c r="AD22" s="13">
        <f>(AC22-AA22)*E22*F22</f>
        <v>2780</v>
      </c>
      <c r="AE22" s="1">
        <v>284</v>
      </c>
      <c r="AF22" s="1">
        <f>(AE22-AC22)*E22*F22</f>
        <v>1820</v>
      </c>
    </row>
    <row r="23" spans="1:32" ht="15">
      <c r="A23" s="26"/>
      <c r="B23" s="19"/>
      <c r="C23" s="21"/>
      <c r="D23" s="21"/>
      <c r="E23" s="21"/>
      <c r="F23" s="21"/>
      <c r="G23" s="1" t="s">
        <v>19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"/>
      <c r="U23" s="1"/>
      <c r="V23" s="15"/>
      <c r="W23" s="1"/>
      <c r="X23" s="1"/>
      <c r="Y23" s="1">
        <v>1</v>
      </c>
      <c r="Z23" s="13"/>
      <c r="AA23" s="1">
        <v>13</v>
      </c>
      <c r="AB23" s="1">
        <f>(AA23-Y23)*E22*F22</f>
        <v>240</v>
      </c>
      <c r="AC23" s="1">
        <v>48</v>
      </c>
      <c r="AD23" s="13">
        <f>(AC23-AA23)*E22*F22</f>
        <v>700</v>
      </c>
      <c r="AE23" s="1">
        <v>69</v>
      </c>
      <c r="AF23" s="1">
        <f>(AE23-AC23)*E22*F22</f>
        <v>420</v>
      </c>
    </row>
    <row r="24" spans="1:32" ht="15" customHeight="1">
      <c r="A24" s="26"/>
      <c r="B24" s="42">
        <v>6</v>
      </c>
      <c r="C24" s="21">
        <v>497716</v>
      </c>
      <c r="D24" s="21" t="s">
        <v>17</v>
      </c>
      <c r="E24" s="21">
        <v>20</v>
      </c>
      <c r="F24" s="20">
        <v>1</v>
      </c>
      <c r="G24" s="1" t="s">
        <v>18</v>
      </c>
      <c r="H24" s="1">
        <v>21077</v>
      </c>
      <c r="I24" s="1">
        <v>21330</v>
      </c>
      <c r="J24" s="1">
        <f>(I24-H24)*E24*F24</f>
        <v>5060</v>
      </c>
      <c r="K24" s="1">
        <v>21579</v>
      </c>
      <c r="L24" s="1">
        <f>(K24-I24)*E24*F24</f>
        <v>4980</v>
      </c>
      <c r="M24" s="1">
        <v>21787</v>
      </c>
      <c r="N24" s="1">
        <f>(M24-K24)*E24*F24</f>
        <v>4160</v>
      </c>
      <c r="O24" s="1">
        <v>21906</v>
      </c>
      <c r="P24" s="1">
        <f>(O24-M24)*E24*F24</f>
        <v>2380</v>
      </c>
      <c r="Q24" s="1">
        <v>22082</v>
      </c>
      <c r="R24" s="1">
        <f>(Q24-O24)*E24*F24</f>
        <v>3520</v>
      </c>
      <c r="S24" s="1">
        <v>22221</v>
      </c>
      <c r="T24" s="10">
        <f>(S24-Q24)*E24*F24</f>
        <v>2780</v>
      </c>
      <c r="U24" s="1">
        <v>22360</v>
      </c>
      <c r="V24" s="15">
        <f>(U24-S24)*E24*F24</f>
        <v>2780</v>
      </c>
      <c r="W24" s="1">
        <v>22517</v>
      </c>
      <c r="X24" s="1">
        <f>(W24-U24)*E24*F24</f>
        <v>3140</v>
      </c>
      <c r="Y24" s="1">
        <v>22707</v>
      </c>
      <c r="Z24" s="13">
        <f>(Y24-W24)*E24*F24</f>
        <v>3800</v>
      </c>
      <c r="AA24" s="1">
        <v>22813</v>
      </c>
      <c r="AB24" s="1">
        <f>(AA24-Y24)*E24*F24</f>
        <v>2120</v>
      </c>
      <c r="AC24" s="45" t="s">
        <v>44</v>
      </c>
      <c r="AD24" s="13">
        <v>0</v>
      </c>
      <c r="AE24" s="1"/>
      <c r="AF24" s="1">
        <v>0</v>
      </c>
    </row>
    <row r="25" spans="1:32" ht="15">
      <c r="A25" s="26"/>
      <c r="B25" s="29"/>
      <c r="C25" s="21"/>
      <c r="D25" s="21"/>
      <c r="E25" s="21"/>
      <c r="F25" s="21"/>
      <c r="G25" s="1" t="s">
        <v>19</v>
      </c>
      <c r="H25" s="1">
        <v>20013</v>
      </c>
      <c r="I25" s="1">
        <v>20240</v>
      </c>
      <c r="J25" s="1">
        <f>(I25-H25)*E24*F24</f>
        <v>4540</v>
      </c>
      <c r="K25" s="1">
        <v>20435</v>
      </c>
      <c r="L25" s="1">
        <f>(K25-I25)*E24*F24</f>
        <v>3900</v>
      </c>
      <c r="M25" s="1">
        <v>20607</v>
      </c>
      <c r="N25" s="1">
        <f>(M25-K25)*E24*F24</f>
        <v>3440</v>
      </c>
      <c r="O25" s="1">
        <v>20714</v>
      </c>
      <c r="P25" s="1">
        <f>(O25-M25)*E24*F24</f>
        <v>2140</v>
      </c>
      <c r="Q25" s="1">
        <v>20848</v>
      </c>
      <c r="R25" s="1">
        <f>(Q25-O25)*E24*F24</f>
        <v>2680</v>
      </c>
      <c r="S25" s="1">
        <v>20968</v>
      </c>
      <c r="T25" s="10">
        <f>(S25-Q25)*E24*F24</f>
        <v>2400</v>
      </c>
      <c r="U25" s="1">
        <v>21098</v>
      </c>
      <c r="V25" s="15">
        <f>(U25-S25)*E24*F24</f>
        <v>2600</v>
      </c>
      <c r="W25" s="1">
        <v>21214</v>
      </c>
      <c r="X25" s="1">
        <f>(W25-U25)*E24*F24</f>
        <v>2320</v>
      </c>
      <c r="Y25" s="1">
        <v>21368</v>
      </c>
      <c r="Z25" s="13">
        <f>(Y25-W25)*E24*F24</f>
        <v>3080</v>
      </c>
      <c r="AA25" s="1">
        <v>21466</v>
      </c>
      <c r="AB25" s="1">
        <f>(AA25-Y25)*E24*F24</f>
        <v>1960</v>
      </c>
      <c r="AC25" s="46"/>
      <c r="AD25" s="13">
        <v>0</v>
      </c>
      <c r="AE25" s="1"/>
      <c r="AF25" s="1">
        <v>0</v>
      </c>
    </row>
    <row r="26" spans="1:32" ht="15">
      <c r="A26" s="26"/>
      <c r="B26" s="19"/>
      <c r="C26" s="21">
        <v>337959</v>
      </c>
      <c r="D26" s="21" t="s">
        <v>17</v>
      </c>
      <c r="E26" s="21">
        <v>20</v>
      </c>
      <c r="F26" s="20">
        <v>1</v>
      </c>
      <c r="G26" s="1" t="s">
        <v>18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0"/>
      <c r="U26" s="1"/>
      <c r="V26" s="15"/>
      <c r="W26" s="1"/>
      <c r="X26" s="1"/>
      <c r="Y26" s="1">
        <v>1</v>
      </c>
      <c r="Z26" s="13"/>
      <c r="AA26" s="1">
        <v>113</v>
      </c>
      <c r="AB26" s="1">
        <f>(AA26-Y26)*E26*F26</f>
        <v>2240</v>
      </c>
      <c r="AC26" s="1">
        <v>416</v>
      </c>
      <c r="AD26" s="13">
        <f>(AC26-AA26)*E26*F26</f>
        <v>6060</v>
      </c>
      <c r="AE26" s="1">
        <v>627</v>
      </c>
      <c r="AF26" s="1">
        <f>(AE26-AC26)*E26*F26</f>
        <v>4220</v>
      </c>
    </row>
    <row r="27" spans="1:32" ht="15">
      <c r="A27" s="26"/>
      <c r="B27" s="19"/>
      <c r="C27" s="21"/>
      <c r="D27" s="21"/>
      <c r="E27" s="21"/>
      <c r="F27" s="21"/>
      <c r="G27" s="1" t="s">
        <v>19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0"/>
      <c r="U27" s="1"/>
      <c r="V27" s="15"/>
      <c r="W27" s="1"/>
      <c r="X27" s="1"/>
      <c r="Y27" s="1">
        <v>1</v>
      </c>
      <c r="Z27" s="13"/>
      <c r="AA27" s="1">
        <v>28</v>
      </c>
      <c r="AB27" s="1">
        <f>(AA27-Y27)*E26*F26</f>
        <v>540</v>
      </c>
      <c r="AC27" s="1">
        <v>111</v>
      </c>
      <c r="AD27" s="13">
        <f>(AC27-AA27)*E26*F26</f>
        <v>1660</v>
      </c>
      <c r="AE27" s="1">
        <v>167</v>
      </c>
      <c r="AF27" s="1">
        <f>(AE27-AC27)*E26*F26</f>
        <v>1120</v>
      </c>
    </row>
    <row r="28" spans="1:32" ht="15" customHeight="1">
      <c r="A28" s="26"/>
      <c r="B28" s="43">
        <v>7</v>
      </c>
      <c r="C28" s="38">
        <v>545714</v>
      </c>
      <c r="D28" s="40" t="s">
        <v>27</v>
      </c>
      <c r="E28" s="38">
        <v>1</v>
      </c>
      <c r="F28" s="22">
        <v>1</v>
      </c>
      <c r="G28" s="1" t="s">
        <v>18</v>
      </c>
      <c r="H28" s="1">
        <v>70953</v>
      </c>
      <c r="I28" s="1">
        <v>71724</v>
      </c>
      <c r="J28" s="1">
        <f>(I28-H28)*E28*F28</f>
        <v>771</v>
      </c>
      <c r="K28" s="1">
        <v>72467</v>
      </c>
      <c r="L28" s="1">
        <f>(K28-I28)*E28*F28</f>
        <v>743</v>
      </c>
      <c r="M28" s="1">
        <v>73082</v>
      </c>
      <c r="N28" s="1">
        <f>(M28-K28)*E28*F28</f>
        <v>615</v>
      </c>
      <c r="O28" s="1">
        <v>73475</v>
      </c>
      <c r="P28" s="1">
        <f>(O28-M28)*E28*F28</f>
        <v>393</v>
      </c>
      <c r="Q28" s="1">
        <v>74062</v>
      </c>
      <c r="R28" s="1">
        <f>(Q28-O28)*E28*F28</f>
        <v>587</v>
      </c>
      <c r="S28" s="1">
        <v>74570</v>
      </c>
      <c r="T28" s="10">
        <f>(S28-Q28)*E28*F28</f>
        <v>508</v>
      </c>
      <c r="U28" s="1">
        <v>75107</v>
      </c>
      <c r="V28" s="15">
        <f>(U28-S28)*E28*F28</f>
        <v>537</v>
      </c>
      <c r="W28" s="1">
        <v>75693</v>
      </c>
      <c r="X28" s="1">
        <f>(W28-U28)*E28*F28</f>
        <v>586</v>
      </c>
      <c r="Y28" s="1">
        <v>76278</v>
      </c>
      <c r="Z28" s="13">
        <f>(Y28-W28)*E28*F28</f>
        <v>585</v>
      </c>
      <c r="AA28" s="1">
        <v>76464</v>
      </c>
      <c r="AB28" s="1">
        <f>(AA28-Y28)*E28*F28</f>
        <v>186</v>
      </c>
      <c r="AC28" s="45" t="s">
        <v>44</v>
      </c>
      <c r="AD28" s="13">
        <v>0</v>
      </c>
      <c r="AE28" s="1"/>
      <c r="AF28" s="1">
        <v>0</v>
      </c>
    </row>
    <row r="29" spans="1:32" ht="15">
      <c r="A29" s="26"/>
      <c r="B29" s="44"/>
      <c r="C29" s="39"/>
      <c r="D29" s="41"/>
      <c r="E29" s="39"/>
      <c r="F29" s="23"/>
      <c r="G29" s="1" t="s">
        <v>19</v>
      </c>
      <c r="H29" s="1">
        <v>88111</v>
      </c>
      <c r="I29" s="1">
        <v>89014</v>
      </c>
      <c r="J29" s="1">
        <f>(I29-H29)*E28*F28</f>
        <v>903</v>
      </c>
      <c r="K29" s="1">
        <v>89757</v>
      </c>
      <c r="L29" s="1">
        <f>(K29-I29)*E28*F28</f>
        <v>743</v>
      </c>
      <c r="M29" s="1">
        <v>90413</v>
      </c>
      <c r="N29" s="1">
        <f>(M29-K29)*E28*F28</f>
        <v>656</v>
      </c>
      <c r="O29" s="1">
        <v>90890</v>
      </c>
      <c r="P29" s="1">
        <f>(O29-M29)*E28*F28</f>
        <v>477</v>
      </c>
      <c r="Q29" s="1">
        <v>91571</v>
      </c>
      <c r="R29" s="1">
        <f>(Q29-O29)*E28*F28</f>
        <v>681</v>
      </c>
      <c r="S29" s="1">
        <v>92208</v>
      </c>
      <c r="T29" s="10">
        <f>(S29-Q29)*E28*F28</f>
        <v>637</v>
      </c>
      <c r="U29" s="1">
        <v>92936</v>
      </c>
      <c r="V29" s="15">
        <f>(U29-S29)*E28*F28</f>
        <v>728</v>
      </c>
      <c r="W29" s="1">
        <v>93640</v>
      </c>
      <c r="X29" s="1">
        <f>(W29-U29)*E28*F28</f>
        <v>704</v>
      </c>
      <c r="Y29" s="1">
        <v>94334</v>
      </c>
      <c r="Z29" s="13">
        <f>(Y29-W29)*E28*F28</f>
        <v>694</v>
      </c>
      <c r="AA29" s="1">
        <v>94615</v>
      </c>
      <c r="AB29" s="1">
        <f>(AA29-Y29)*E28*F28</f>
        <v>281</v>
      </c>
      <c r="AC29" s="46"/>
      <c r="AD29" s="13">
        <v>0</v>
      </c>
      <c r="AE29" s="1"/>
      <c r="AF29" s="1">
        <v>0</v>
      </c>
    </row>
    <row r="30" spans="1:32" ht="15" customHeight="1">
      <c r="A30" s="26"/>
      <c r="B30" s="43"/>
      <c r="C30" s="38">
        <v>21719021</v>
      </c>
      <c r="D30" s="40" t="s">
        <v>27</v>
      </c>
      <c r="E30" s="38">
        <v>1</v>
      </c>
      <c r="F30" s="22">
        <v>1</v>
      </c>
      <c r="G30" s="1" t="s">
        <v>18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"/>
      <c r="U30" s="1"/>
      <c r="V30" s="15"/>
      <c r="W30" s="1"/>
      <c r="X30" s="1"/>
      <c r="Y30" s="1">
        <v>0.01</v>
      </c>
      <c r="Z30" s="13"/>
      <c r="AA30" s="1">
        <v>422</v>
      </c>
      <c r="AB30" s="10">
        <f>(AA30-Y30)*E30*F30+0.01</f>
        <v>422</v>
      </c>
      <c r="AC30" s="1">
        <v>1180</v>
      </c>
      <c r="AD30" s="13">
        <f>(AC30-AA30)*E30*F30</f>
        <v>758</v>
      </c>
      <c r="AE30" s="1">
        <v>1670</v>
      </c>
      <c r="AF30" s="1">
        <f>(AE30-AC30)*E30*F30</f>
        <v>490</v>
      </c>
    </row>
    <row r="31" spans="1:32" ht="15">
      <c r="A31" s="26"/>
      <c r="B31" s="44"/>
      <c r="C31" s="39"/>
      <c r="D31" s="41"/>
      <c r="E31" s="39"/>
      <c r="F31" s="23"/>
      <c r="G31" s="1" t="s">
        <v>19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0"/>
      <c r="U31" s="1"/>
      <c r="V31" s="15"/>
      <c r="W31" s="1"/>
      <c r="X31" s="1"/>
      <c r="Y31" s="1">
        <v>0.01</v>
      </c>
      <c r="Z31" s="13"/>
      <c r="AA31" s="1">
        <v>538</v>
      </c>
      <c r="AB31" s="1">
        <f>(AA31-Y31)*E30*F30+0.01</f>
        <v>538</v>
      </c>
      <c r="AC31" s="1">
        <v>1440</v>
      </c>
      <c r="AD31" s="13">
        <f>(AC31-AA31)*E30*F30</f>
        <v>902</v>
      </c>
      <c r="AE31" s="1">
        <v>1993</v>
      </c>
      <c r="AF31" s="1">
        <f>(AE31-AC31)*E30*F30</f>
        <v>553</v>
      </c>
    </row>
    <row r="32" spans="1:32" ht="15" customHeight="1">
      <c r="A32" s="26"/>
      <c r="B32" s="42">
        <v>8</v>
      </c>
      <c r="C32" s="21">
        <v>497718</v>
      </c>
      <c r="D32" s="30" t="s">
        <v>24</v>
      </c>
      <c r="E32" s="21">
        <v>30</v>
      </c>
      <c r="F32" s="20">
        <v>1</v>
      </c>
      <c r="G32" s="1" t="s">
        <v>18</v>
      </c>
      <c r="H32" s="1">
        <v>2931</v>
      </c>
      <c r="I32" s="1">
        <v>2964</v>
      </c>
      <c r="J32" s="1">
        <f>(I32-H32)*E32*F32</f>
        <v>990</v>
      </c>
      <c r="K32" s="1">
        <v>2995</v>
      </c>
      <c r="L32" s="1">
        <f>(K32-I32)*E32*F32</f>
        <v>930</v>
      </c>
      <c r="M32" s="1">
        <v>3023</v>
      </c>
      <c r="N32" s="1">
        <f>(M32-K32)*E32*F32</f>
        <v>840</v>
      </c>
      <c r="O32" s="1">
        <v>3040</v>
      </c>
      <c r="P32" s="1">
        <f>(O32-M32)*E32*F32</f>
        <v>510</v>
      </c>
      <c r="Q32" s="1">
        <v>3073</v>
      </c>
      <c r="R32" s="1">
        <f>(Q32-O32)*E32*F32</f>
        <v>990</v>
      </c>
      <c r="S32" s="1">
        <v>3096</v>
      </c>
      <c r="T32" s="10">
        <f>(S32-Q32)*E32*F32</f>
        <v>690</v>
      </c>
      <c r="U32" s="1">
        <v>3111</v>
      </c>
      <c r="V32" s="15">
        <f>(U32-S32)*E32*F32</f>
        <v>450</v>
      </c>
      <c r="W32" s="1">
        <v>3130</v>
      </c>
      <c r="X32" s="1">
        <f>(W32-U32)*E32*F32</f>
        <v>570</v>
      </c>
      <c r="Y32" s="1">
        <v>3150</v>
      </c>
      <c r="Z32" s="13">
        <f>(Y32-W32)*E32*F32</f>
        <v>600</v>
      </c>
      <c r="AA32" s="1">
        <v>3166</v>
      </c>
      <c r="AB32" s="1">
        <f>(AA32-Y32)*E32*F32</f>
        <v>480</v>
      </c>
      <c r="AC32" s="45" t="s">
        <v>44</v>
      </c>
      <c r="AD32" s="13">
        <v>0</v>
      </c>
      <c r="AE32" s="1"/>
      <c r="AF32" s="1">
        <v>0</v>
      </c>
    </row>
    <row r="33" spans="1:32" ht="15">
      <c r="A33" s="26"/>
      <c r="B33" s="29"/>
      <c r="C33" s="21"/>
      <c r="D33" s="31"/>
      <c r="E33" s="21"/>
      <c r="F33" s="21"/>
      <c r="G33" s="1" t="s">
        <v>19</v>
      </c>
      <c r="H33" s="1">
        <v>2886</v>
      </c>
      <c r="I33" s="1">
        <v>2922</v>
      </c>
      <c r="J33" s="1">
        <f>(I33-H33)*E32*F32</f>
        <v>1080</v>
      </c>
      <c r="K33" s="1">
        <v>2952</v>
      </c>
      <c r="L33" s="1">
        <f>(K33-I33)*E32*F32</f>
        <v>900</v>
      </c>
      <c r="M33" s="1">
        <v>2980</v>
      </c>
      <c r="N33" s="1">
        <f>(M33-K33)*E32*F32</f>
        <v>840</v>
      </c>
      <c r="O33" s="1">
        <v>3000</v>
      </c>
      <c r="P33" s="1">
        <f>(O33-M33)*E32*F32</f>
        <v>600</v>
      </c>
      <c r="Q33" s="1">
        <v>3027</v>
      </c>
      <c r="R33" s="1">
        <f>(Q33-O33)*E32*F32</f>
        <v>810</v>
      </c>
      <c r="S33" s="1">
        <v>3048</v>
      </c>
      <c r="T33" s="10">
        <f>(S33-Q33)*E32*F32</f>
        <v>630</v>
      </c>
      <c r="U33" s="1">
        <v>3069</v>
      </c>
      <c r="V33" s="15">
        <f>(U33-S33)*E32*F32</f>
        <v>630</v>
      </c>
      <c r="W33" s="1">
        <v>3080</v>
      </c>
      <c r="X33" s="1">
        <f>(W33-U33)*E32*F32</f>
        <v>330</v>
      </c>
      <c r="Y33" s="1">
        <v>3099</v>
      </c>
      <c r="Z33" s="13">
        <f>(Y33-W33)*E32*F32</f>
        <v>570</v>
      </c>
      <c r="AA33" s="1">
        <v>3117</v>
      </c>
      <c r="AB33" s="1">
        <f>(AA33-Y33)*E32*F32</f>
        <v>540</v>
      </c>
      <c r="AC33" s="46"/>
      <c r="AD33" s="13">
        <v>0</v>
      </c>
      <c r="AE33" s="1"/>
      <c r="AF33" s="1">
        <v>0</v>
      </c>
    </row>
    <row r="34" spans="1:32" ht="15" customHeight="1">
      <c r="A34" s="26"/>
      <c r="B34" s="19"/>
      <c r="C34" s="21">
        <v>411330</v>
      </c>
      <c r="D34" s="30" t="s">
        <v>24</v>
      </c>
      <c r="E34" s="21">
        <v>30</v>
      </c>
      <c r="F34" s="20">
        <v>1</v>
      </c>
      <c r="G34" s="1" t="s">
        <v>18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"/>
      <c r="U34" s="1"/>
      <c r="V34" s="15"/>
      <c r="W34" s="1"/>
      <c r="X34" s="1"/>
      <c r="Y34" s="1">
        <v>1</v>
      </c>
      <c r="Z34" s="13"/>
      <c r="AA34" s="1">
        <v>17</v>
      </c>
      <c r="AB34" s="1">
        <f>(AA34-Y34)*E34*F34</f>
        <v>480</v>
      </c>
      <c r="AC34" s="1">
        <v>62</v>
      </c>
      <c r="AD34" s="13">
        <f>(AC34-AA34)*E34*F34</f>
        <v>1350</v>
      </c>
      <c r="AE34" s="1">
        <v>89</v>
      </c>
      <c r="AF34" s="1">
        <f>(AE34-AC34)*E34*F34</f>
        <v>810</v>
      </c>
    </row>
    <row r="35" spans="1:32" ht="15">
      <c r="A35" s="26"/>
      <c r="B35" s="19"/>
      <c r="C35" s="21"/>
      <c r="D35" s="31"/>
      <c r="E35" s="21"/>
      <c r="F35" s="21"/>
      <c r="G35" s="1" t="s">
        <v>19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"/>
      <c r="U35" s="1"/>
      <c r="V35" s="15"/>
      <c r="W35" s="1"/>
      <c r="X35" s="1"/>
      <c r="Y35" s="1">
        <v>1</v>
      </c>
      <c r="Z35" s="13"/>
      <c r="AA35" s="1">
        <v>8</v>
      </c>
      <c r="AB35" s="1">
        <f>(AA35-Y35)*E34*F34</f>
        <v>210</v>
      </c>
      <c r="AC35" s="1">
        <v>28</v>
      </c>
      <c r="AD35" s="13">
        <f>(AC35-AA35)*E34*F34</f>
        <v>600</v>
      </c>
      <c r="AE35" s="1">
        <v>40</v>
      </c>
      <c r="AF35" s="1">
        <f>(AE35-AC35)*E34*F34</f>
        <v>360</v>
      </c>
    </row>
    <row r="36" spans="1:32" ht="15" customHeight="1">
      <c r="A36" s="26"/>
      <c r="B36" s="42">
        <v>10</v>
      </c>
      <c r="C36" s="21">
        <v>458563</v>
      </c>
      <c r="D36" s="21" t="s">
        <v>17</v>
      </c>
      <c r="E36" s="21">
        <v>30</v>
      </c>
      <c r="F36" s="20">
        <v>1</v>
      </c>
      <c r="G36" s="1" t="s">
        <v>18</v>
      </c>
      <c r="H36" s="1">
        <v>19390</v>
      </c>
      <c r="I36" s="1">
        <v>19686</v>
      </c>
      <c r="J36" s="1">
        <f>(I36-H36)*E36*F36</f>
        <v>8880</v>
      </c>
      <c r="K36" s="1">
        <v>19987</v>
      </c>
      <c r="L36" s="1">
        <f>(K36-I36)*E36*F36</f>
        <v>9030</v>
      </c>
      <c r="M36" s="1">
        <v>20248</v>
      </c>
      <c r="N36" s="10">
        <f>(M36-K36)*E36*F36</f>
        <v>7830</v>
      </c>
      <c r="O36" s="1">
        <v>20394</v>
      </c>
      <c r="P36" s="1">
        <f>(O36-M36)*E36*F36</f>
        <v>4380</v>
      </c>
      <c r="Q36" s="1">
        <v>20611</v>
      </c>
      <c r="R36" s="1">
        <f>(Q36-O36)*E36*F36</f>
        <v>6510</v>
      </c>
      <c r="S36" s="1">
        <v>20775</v>
      </c>
      <c r="T36" s="10">
        <f>(S36-Q36)*E36*F36</f>
        <v>4920</v>
      </c>
      <c r="U36" s="1">
        <v>20920</v>
      </c>
      <c r="V36" s="15">
        <f>(U36-S36)*E36*F36</f>
        <v>4350</v>
      </c>
      <c r="W36" s="1">
        <v>21075</v>
      </c>
      <c r="X36" s="1">
        <f>(W36-U36)*E36*F36</f>
        <v>4650</v>
      </c>
      <c r="Y36" s="1">
        <v>21280</v>
      </c>
      <c r="Z36" s="13">
        <f>(Y36-W36)*E36*F36</f>
        <v>6150</v>
      </c>
      <c r="AA36" s="1">
        <v>21421</v>
      </c>
      <c r="AB36" s="1">
        <f>(AA36-Y36)*E36*F36</f>
        <v>4230</v>
      </c>
      <c r="AC36" s="45" t="s">
        <v>44</v>
      </c>
      <c r="AD36" s="13">
        <v>0</v>
      </c>
      <c r="AE36" s="1"/>
      <c r="AF36" s="1">
        <v>0</v>
      </c>
    </row>
    <row r="37" spans="1:32" ht="15">
      <c r="A37" s="26"/>
      <c r="B37" s="29"/>
      <c r="C37" s="21"/>
      <c r="D37" s="21"/>
      <c r="E37" s="21"/>
      <c r="F37" s="21"/>
      <c r="G37" s="1" t="s">
        <v>19</v>
      </c>
      <c r="H37" s="1">
        <v>16099</v>
      </c>
      <c r="I37" s="1">
        <v>16379</v>
      </c>
      <c r="J37" s="1">
        <f>(I37-H37)*E36*F36</f>
        <v>8400</v>
      </c>
      <c r="K37" s="1">
        <v>16626</v>
      </c>
      <c r="L37" s="1">
        <f>(K37-I37)*E36*F36</f>
        <v>7410</v>
      </c>
      <c r="M37" s="1">
        <v>16858</v>
      </c>
      <c r="N37" s="1">
        <f>(M37-K37)*E36*F36</f>
        <v>6960</v>
      </c>
      <c r="O37" s="1">
        <v>16983</v>
      </c>
      <c r="P37" s="1">
        <f>(O37-M37)*E36*F36</f>
        <v>3750</v>
      </c>
      <c r="Q37" s="1">
        <v>17151</v>
      </c>
      <c r="R37" s="1">
        <f>(Q37-O37)*E36*F36</f>
        <v>5040</v>
      </c>
      <c r="S37" s="1">
        <v>17295</v>
      </c>
      <c r="T37" s="10">
        <f>(S37-Q37)*E36*F36</f>
        <v>4320</v>
      </c>
      <c r="U37" s="1">
        <v>17431</v>
      </c>
      <c r="V37" s="15">
        <f>(U37-S37)*E36*F36</f>
        <v>4080</v>
      </c>
      <c r="W37" s="1">
        <v>17548</v>
      </c>
      <c r="X37" s="1">
        <f>(W37-U37)*E36*F36</f>
        <v>3510</v>
      </c>
      <c r="Y37" s="1">
        <v>17719</v>
      </c>
      <c r="Z37" s="13">
        <f>(Y37-W37)*E36*F36</f>
        <v>5130</v>
      </c>
      <c r="AA37" s="1">
        <v>17835</v>
      </c>
      <c r="AB37" s="1">
        <f>(AA37-Y37)*E36*F36</f>
        <v>3480</v>
      </c>
      <c r="AC37" s="46"/>
      <c r="AD37" s="13">
        <v>0</v>
      </c>
      <c r="AE37" s="1"/>
      <c r="AF37" s="1">
        <v>0</v>
      </c>
    </row>
    <row r="38" spans="1:32" ht="15">
      <c r="A38" s="26"/>
      <c r="B38" s="19"/>
      <c r="C38" s="21">
        <v>338948</v>
      </c>
      <c r="D38" s="21" t="s">
        <v>17</v>
      </c>
      <c r="E38" s="21">
        <v>30</v>
      </c>
      <c r="F38" s="20">
        <v>1</v>
      </c>
      <c r="G38" s="1" t="s">
        <v>18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0"/>
      <c r="U38" s="1"/>
      <c r="V38" s="15"/>
      <c r="W38" s="1"/>
      <c r="X38" s="1"/>
      <c r="Y38" s="1">
        <v>1</v>
      </c>
      <c r="Z38" s="13"/>
      <c r="AA38" s="1">
        <v>107</v>
      </c>
      <c r="AB38" s="1">
        <f>(AA38-Y38)*E38*F38</f>
        <v>3180</v>
      </c>
      <c r="AC38" s="1">
        <v>433</v>
      </c>
      <c r="AD38" s="13">
        <f>(AC38-AA38)*E38*F38</f>
        <v>9780</v>
      </c>
      <c r="AE38" s="1">
        <v>655</v>
      </c>
      <c r="AF38" s="1">
        <f>(AE38-AC38)*E38*F38</f>
        <v>6660</v>
      </c>
    </row>
    <row r="39" spans="1:32" ht="15">
      <c r="A39" s="26"/>
      <c r="B39" s="19"/>
      <c r="C39" s="21"/>
      <c r="D39" s="21"/>
      <c r="E39" s="21"/>
      <c r="F39" s="21"/>
      <c r="G39" s="1" t="s">
        <v>19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0"/>
      <c r="U39" s="1"/>
      <c r="V39" s="15"/>
      <c r="W39" s="1"/>
      <c r="X39" s="1"/>
      <c r="Y39" s="1">
        <v>1</v>
      </c>
      <c r="Z39" s="13"/>
      <c r="AA39" s="1">
        <v>32</v>
      </c>
      <c r="AB39" s="1">
        <f>(AA39-Y39)*E38*F38</f>
        <v>930</v>
      </c>
      <c r="AC39" s="1">
        <v>136</v>
      </c>
      <c r="AD39" s="13">
        <f>(AC39-AA39)*E38*F38</f>
        <v>3120</v>
      </c>
      <c r="AE39" s="1">
        <v>204</v>
      </c>
      <c r="AF39" s="1">
        <f>(AE39-AC39)*E38*F38</f>
        <v>2040</v>
      </c>
    </row>
    <row r="40" spans="1:32" ht="15" customHeight="1">
      <c r="A40" s="26"/>
      <c r="B40" s="42">
        <v>11</v>
      </c>
      <c r="C40" s="21">
        <v>497709</v>
      </c>
      <c r="D40" s="21" t="s">
        <v>17</v>
      </c>
      <c r="E40" s="21">
        <v>30</v>
      </c>
      <c r="F40" s="20">
        <v>1</v>
      </c>
      <c r="G40" s="1" t="s">
        <v>18</v>
      </c>
      <c r="H40" s="1">
        <v>14900</v>
      </c>
      <c r="I40" s="1">
        <v>15076</v>
      </c>
      <c r="J40" s="1">
        <f>(I40-H40)*E40*F40</f>
        <v>5280</v>
      </c>
      <c r="K40" s="1">
        <v>15244</v>
      </c>
      <c r="L40" s="1">
        <f>(K40-I40)*E40*F40</f>
        <v>5040</v>
      </c>
      <c r="M40" s="1">
        <v>15391</v>
      </c>
      <c r="N40" s="1">
        <f>(M40-K40)*E40*F40</f>
        <v>4410</v>
      </c>
      <c r="O40" s="1">
        <v>15476</v>
      </c>
      <c r="P40" s="1">
        <f>(O40-M40)*E40*F40</f>
        <v>2550</v>
      </c>
      <c r="Q40" s="1">
        <v>15593</v>
      </c>
      <c r="R40" s="1">
        <f>(Q40-O40)*E40*F40</f>
        <v>3510</v>
      </c>
      <c r="S40" s="1">
        <v>15700</v>
      </c>
      <c r="T40" s="10">
        <f>(S40-Q40)*E40*F40</f>
        <v>3210</v>
      </c>
      <c r="U40" s="1">
        <v>15803</v>
      </c>
      <c r="V40" s="15">
        <f>(U40-S40)*E40*F40</f>
        <v>3090</v>
      </c>
      <c r="W40" s="1">
        <v>15921</v>
      </c>
      <c r="X40" s="1">
        <f>(W40-U40)*E40*F40</f>
        <v>3540</v>
      </c>
      <c r="Y40" s="1">
        <v>16062</v>
      </c>
      <c r="Z40" s="13">
        <f>(Y40-W40)*E40*F40</f>
        <v>4230</v>
      </c>
      <c r="AA40" s="1">
        <v>16155</v>
      </c>
      <c r="AB40" s="1">
        <f>(AA40-Y40)*E40*F40</f>
        <v>2790</v>
      </c>
      <c r="AC40" s="45" t="s">
        <v>44</v>
      </c>
      <c r="AD40" s="1">
        <v>0</v>
      </c>
      <c r="AE40" s="1"/>
      <c r="AF40" s="1">
        <v>0</v>
      </c>
    </row>
    <row r="41" spans="1:32" ht="15">
      <c r="A41" s="26"/>
      <c r="B41" s="29"/>
      <c r="C41" s="21"/>
      <c r="D41" s="21"/>
      <c r="E41" s="21"/>
      <c r="F41" s="21"/>
      <c r="G41" s="1" t="s">
        <v>19</v>
      </c>
      <c r="H41" s="1">
        <v>12716</v>
      </c>
      <c r="I41" s="1">
        <v>12896</v>
      </c>
      <c r="J41" s="1">
        <f>(I41-H41)*E40*F40</f>
        <v>5400</v>
      </c>
      <c r="K41" s="1">
        <v>13047</v>
      </c>
      <c r="L41" s="1">
        <f>(K41-I41)*E40*F40</f>
        <v>4530</v>
      </c>
      <c r="M41" s="1">
        <v>13188</v>
      </c>
      <c r="N41" s="1">
        <f>(M41-K41)*E40*F40</f>
        <v>4230</v>
      </c>
      <c r="O41" s="1">
        <v>13264</v>
      </c>
      <c r="P41" s="1">
        <f>(O41-M41)*E40*F40</f>
        <v>2280</v>
      </c>
      <c r="Q41" s="1">
        <v>13364</v>
      </c>
      <c r="R41" s="1">
        <f>(Q41-O41)*E40*F40</f>
        <v>3000</v>
      </c>
      <c r="S41" s="1">
        <v>13456</v>
      </c>
      <c r="T41" s="10">
        <f>(S41-Q41)*E40*F40</f>
        <v>2760</v>
      </c>
      <c r="U41" s="1">
        <v>13555</v>
      </c>
      <c r="V41" s="15">
        <f>(U41-S41)*E40*F40</f>
        <v>2970</v>
      </c>
      <c r="W41" s="1">
        <v>13649</v>
      </c>
      <c r="X41" s="1">
        <f>(W41-U41)*E40*F40</f>
        <v>2820</v>
      </c>
      <c r="Y41" s="1">
        <v>13772</v>
      </c>
      <c r="Z41" s="13">
        <f>(Y41-W41)*E40*F40</f>
        <v>3690</v>
      </c>
      <c r="AA41" s="1">
        <v>13854</v>
      </c>
      <c r="AB41" s="1">
        <f>(AA41-Y41)*E40*F40</f>
        <v>2460</v>
      </c>
      <c r="AC41" s="46"/>
      <c r="AD41" s="1">
        <v>0</v>
      </c>
      <c r="AE41" s="1"/>
      <c r="AF41" s="1">
        <v>0</v>
      </c>
    </row>
    <row r="42" spans="1:32" ht="15">
      <c r="A42" s="26"/>
      <c r="B42" s="19"/>
      <c r="C42" s="21">
        <v>338934</v>
      </c>
      <c r="D42" s="21" t="s">
        <v>17</v>
      </c>
      <c r="E42" s="21">
        <v>30</v>
      </c>
      <c r="F42" s="20">
        <v>1</v>
      </c>
      <c r="G42" s="1" t="s">
        <v>18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/>
      <c r="U42" s="1"/>
      <c r="V42" s="15"/>
      <c r="W42" s="1"/>
      <c r="X42" s="1"/>
      <c r="Y42" s="13">
        <v>1</v>
      </c>
      <c r="Z42" s="13"/>
      <c r="AA42" s="1">
        <v>75</v>
      </c>
      <c r="AB42" s="1">
        <f>(AA42-Y42)*E42*F42</f>
        <v>2220</v>
      </c>
      <c r="AC42" s="1">
        <v>313</v>
      </c>
      <c r="AD42" s="13">
        <f>(AC42-AA42)*E42*F42</f>
        <v>7140</v>
      </c>
      <c r="AE42" s="1">
        <v>483</v>
      </c>
      <c r="AF42" s="1">
        <f>(AE42-AC42)*E42*F42</f>
        <v>5100</v>
      </c>
    </row>
    <row r="43" spans="1:32" ht="15">
      <c r="A43" s="26"/>
      <c r="B43" s="19"/>
      <c r="C43" s="21"/>
      <c r="D43" s="21"/>
      <c r="E43" s="21"/>
      <c r="F43" s="21"/>
      <c r="G43" s="1" t="s">
        <v>19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0"/>
      <c r="U43" s="1"/>
      <c r="V43" s="15"/>
      <c r="W43" s="1"/>
      <c r="X43" s="1"/>
      <c r="Y43" s="13">
        <v>1</v>
      </c>
      <c r="Z43" s="13"/>
      <c r="AA43" s="1">
        <v>20</v>
      </c>
      <c r="AB43" s="1">
        <f>(AA43-Y43)*E42*F42</f>
        <v>570</v>
      </c>
      <c r="AC43" s="1">
        <v>89</v>
      </c>
      <c r="AD43" s="13">
        <f>(AC43-AA43)*E42*F42</f>
        <v>2070</v>
      </c>
      <c r="AE43" s="1">
        <v>138</v>
      </c>
      <c r="AF43" s="1">
        <f>(AE43-AC43)*E42*F42</f>
        <v>1470</v>
      </c>
    </row>
    <row r="44" spans="1:32" ht="15" customHeight="1">
      <c r="A44" s="26"/>
      <c r="B44" s="42">
        <v>9</v>
      </c>
      <c r="C44" s="21">
        <v>631328</v>
      </c>
      <c r="D44" s="21" t="s">
        <v>21</v>
      </c>
      <c r="E44" s="21">
        <v>1</v>
      </c>
      <c r="F44" s="24">
        <v>1.0017</v>
      </c>
      <c r="G44" s="1" t="s">
        <v>18</v>
      </c>
      <c r="H44" s="1">
        <v>45088</v>
      </c>
      <c r="I44" s="1">
        <v>45471</v>
      </c>
      <c r="J44" s="10">
        <f>(I44-H44)*E44*F44+129</f>
        <v>512.6511</v>
      </c>
      <c r="K44" s="1">
        <v>45819</v>
      </c>
      <c r="L44" s="10">
        <f>(K44-I44)*E44*F44+128</f>
        <v>476.5916</v>
      </c>
      <c r="M44" s="1">
        <v>46206</v>
      </c>
      <c r="N44" s="10">
        <f>(M44-K44)*E44*F44+0.34+111</f>
        <v>498.9979</v>
      </c>
      <c r="O44" s="1">
        <v>46378</v>
      </c>
      <c r="P44" s="10">
        <f>(O44-M44)*E44*F44-0.29+63</f>
        <v>235.00240000000002</v>
      </c>
      <c r="Q44" s="1">
        <v>46637</v>
      </c>
      <c r="R44" s="1">
        <f>(Q44-O44)*E44*F44+0.5597+90</f>
        <v>350.00000000000006</v>
      </c>
      <c r="S44" s="1">
        <v>46899</v>
      </c>
      <c r="T44" s="10">
        <f>(S44-Q44)*E44*F44-0.445+74</f>
        <v>336.0004</v>
      </c>
      <c r="U44" s="1">
        <v>47138</v>
      </c>
      <c r="V44" s="15">
        <f>(U44-S44)*E44*F44-0.406+68</f>
        <v>307.00030000000004</v>
      </c>
      <c r="W44" s="1">
        <v>47368</v>
      </c>
      <c r="X44" s="1">
        <f>(W44-U44)*E44*F44+0.609+74</f>
        <v>305</v>
      </c>
      <c r="Y44" s="1">
        <v>47562</v>
      </c>
      <c r="Z44" s="15">
        <f>(Y44-W44)*E44*F44-0.3298+93</f>
        <v>287</v>
      </c>
      <c r="AA44" s="1">
        <v>47626</v>
      </c>
      <c r="AB44" s="1">
        <f>(AA44-Y44)*E44*F44-0.1088+111</f>
        <v>175</v>
      </c>
      <c r="AC44" s="45" t="s">
        <v>44</v>
      </c>
      <c r="AD44" s="13">
        <v>0</v>
      </c>
      <c r="AE44" s="1"/>
      <c r="AF44" s="1">
        <v>0</v>
      </c>
    </row>
    <row r="45" spans="1:32" ht="15">
      <c r="A45" s="26"/>
      <c r="B45" s="29"/>
      <c r="C45" s="21"/>
      <c r="D45" s="21"/>
      <c r="E45" s="21"/>
      <c r="F45" s="24"/>
      <c r="G45" s="1" t="s">
        <v>19</v>
      </c>
      <c r="H45" s="1">
        <v>55565</v>
      </c>
      <c r="I45" s="1">
        <v>56050</v>
      </c>
      <c r="J45" s="10">
        <f>(I45-H45)*E44*F44+127</f>
        <v>612.8245</v>
      </c>
      <c r="K45" s="10">
        <v>56511</v>
      </c>
      <c r="L45" s="10">
        <f>(K45-I45)*E44*F44+0.22+112</f>
        <v>574.0037</v>
      </c>
      <c r="M45" s="1">
        <v>57072</v>
      </c>
      <c r="N45" s="10">
        <f>(M45-K45)*E44*F44+105</f>
        <v>666.9537</v>
      </c>
      <c r="O45" s="1">
        <v>57333</v>
      </c>
      <c r="P45" s="10">
        <f>(O45-M45)*E44*F44+0.56+57</f>
        <v>319.00370000000004</v>
      </c>
      <c r="Q45" s="1">
        <v>57702</v>
      </c>
      <c r="R45" s="1">
        <f>(Q45-O45)*E44*F44+0.3727+75</f>
        <v>445</v>
      </c>
      <c r="S45" s="1">
        <v>58088</v>
      </c>
      <c r="T45" s="10">
        <f>(S45-Q45)*E44*F44+0.344+66</f>
        <v>453.0002</v>
      </c>
      <c r="U45" s="1">
        <v>58483</v>
      </c>
      <c r="V45" s="15">
        <f>(U45-S45)*E44*F44+0.3285+66</f>
        <v>462.00000000000006</v>
      </c>
      <c r="W45" s="1">
        <v>58879</v>
      </c>
      <c r="X45" s="1">
        <f>(W45-U45)*E44*F44+0.3268+61</f>
        <v>458</v>
      </c>
      <c r="Y45" s="1">
        <v>59206</v>
      </c>
      <c r="Z45" s="15">
        <f>(Y45-W45)*E44*F44-0.5559+82</f>
        <v>409</v>
      </c>
      <c r="AA45" s="1">
        <v>59351</v>
      </c>
      <c r="AB45" s="1">
        <f>(AA45-Y45)*E44*F44-0.2465+73</f>
        <v>218</v>
      </c>
      <c r="AC45" s="46"/>
      <c r="AD45" s="13">
        <v>0</v>
      </c>
      <c r="AE45" s="1"/>
      <c r="AF45" s="1">
        <v>0</v>
      </c>
    </row>
    <row r="46" spans="1:32" ht="15">
      <c r="A46" s="26"/>
      <c r="B46" s="19"/>
      <c r="C46" s="21">
        <v>428702</v>
      </c>
      <c r="D46" s="21" t="s">
        <v>21</v>
      </c>
      <c r="E46" s="21">
        <v>1</v>
      </c>
      <c r="F46" s="24">
        <v>1.0017</v>
      </c>
      <c r="G46" s="1" t="s">
        <v>18</v>
      </c>
      <c r="H46" s="1"/>
      <c r="I46" s="1"/>
      <c r="J46" s="10"/>
      <c r="K46" s="10"/>
      <c r="L46" s="10"/>
      <c r="M46" s="1"/>
      <c r="N46" s="10"/>
      <c r="O46" s="1"/>
      <c r="P46" s="10"/>
      <c r="Q46" s="1"/>
      <c r="R46" s="1"/>
      <c r="S46" s="1"/>
      <c r="T46" s="10"/>
      <c r="U46" s="1"/>
      <c r="V46" s="15"/>
      <c r="W46" s="1"/>
      <c r="X46" s="1"/>
      <c r="Y46" s="1">
        <v>1</v>
      </c>
      <c r="Z46" s="15"/>
      <c r="AA46" s="1">
        <v>175</v>
      </c>
      <c r="AB46" s="1">
        <f>(AA46-Y46)*E46*F46-0.2958</f>
        <v>174</v>
      </c>
      <c r="AC46" s="1">
        <v>487</v>
      </c>
      <c r="AD46" s="13">
        <f>(AC46-AA46)*E46*F46+0.4696+150</f>
        <v>463</v>
      </c>
      <c r="AE46" s="1">
        <v>743</v>
      </c>
      <c r="AF46" s="1">
        <f>(AE46-AC46)*E46*F46-0.4352+105</f>
        <v>361</v>
      </c>
    </row>
    <row r="47" spans="1:32" ht="15">
      <c r="A47" s="26"/>
      <c r="B47" s="19"/>
      <c r="C47" s="21"/>
      <c r="D47" s="21"/>
      <c r="E47" s="21"/>
      <c r="F47" s="24"/>
      <c r="G47" s="1" t="s">
        <v>19</v>
      </c>
      <c r="H47" s="1"/>
      <c r="I47" s="1"/>
      <c r="J47" s="10"/>
      <c r="K47" s="10"/>
      <c r="L47" s="10"/>
      <c r="M47" s="1"/>
      <c r="N47" s="10"/>
      <c r="O47" s="1"/>
      <c r="P47" s="10"/>
      <c r="Q47" s="1"/>
      <c r="R47" s="1"/>
      <c r="S47" s="1"/>
      <c r="T47" s="10"/>
      <c r="U47" s="1"/>
      <c r="V47" s="15"/>
      <c r="W47" s="1"/>
      <c r="X47" s="1"/>
      <c r="Y47" s="1">
        <v>1</v>
      </c>
      <c r="Z47" s="15"/>
      <c r="AA47" s="1">
        <v>252</v>
      </c>
      <c r="AB47" s="1">
        <f>(AA47-Y47)*E46*F46-0.4267</f>
        <v>251</v>
      </c>
      <c r="AC47" s="1">
        <v>687</v>
      </c>
      <c r="AD47" s="13">
        <f>(AC47-AA47)*E46*F46+0.2605+55</f>
        <v>491</v>
      </c>
      <c r="AE47" s="1">
        <v>1009</v>
      </c>
      <c r="AF47" s="1">
        <f>(AE47-AC47)*E46*F46-0.5474+38</f>
        <v>360.00000000000006</v>
      </c>
    </row>
    <row r="48" spans="1:32" ht="15" customHeight="1">
      <c r="A48" s="26"/>
      <c r="B48" s="42">
        <v>12</v>
      </c>
      <c r="C48" s="21">
        <v>631347</v>
      </c>
      <c r="D48" s="28" t="s">
        <v>25</v>
      </c>
      <c r="E48" s="21">
        <v>1</v>
      </c>
      <c r="F48" s="24">
        <v>1.0025</v>
      </c>
      <c r="G48" s="1" t="s">
        <v>18</v>
      </c>
      <c r="H48" s="1">
        <v>74390</v>
      </c>
      <c r="I48" s="1">
        <v>75380</v>
      </c>
      <c r="J48" s="10">
        <f>(I48-H48)*E48*F48-0.48</f>
        <v>991.9949999999999</v>
      </c>
      <c r="K48" s="1">
        <v>76417</v>
      </c>
      <c r="L48" s="10">
        <f>(K48-I48)*E48*F48</f>
        <v>1039.5925</v>
      </c>
      <c r="M48" s="1">
        <v>77167</v>
      </c>
      <c r="N48" s="12">
        <f>(M48-K48)*E48*F48</f>
        <v>751.875</v>
      </c>
      <c r="O48" s="1">
        <v>77621</v>
      </c>
      <c r="P48" s="10">
        <f>(O48-M48)*E48*F48-0.13</f>
        <v>455.005</v>
      </c>
      <c r="Q48" s="1">
        <v>78191</v>
      </c>
      <c r="R48" s="1">
        <f>(Q48-O48)*E48*F48-0.425</f>
        <v>571</v>
      </c>
      <c r="S48" s="1">
        <v>78658</v>
      </c>
      <c r="T48" s="10">
        <f>(S48-Q48)*E48*F48-0.168</f>
        <v>467.99949999999995</v>
      </c>
      <c r="U48" s="1">
        <v>79114</v>
      </c>
      <c r="V48" s="15">
        <f>(U48-S48)*E48*F48-0.14</f>
        <v>457</v>
      </c>
      <c r="W48" s="1">
        <v>79611</v>
      </c>
      <c r="X48" s="1">
        <f>(W48-U48)*E48*F48-0.2425</f>
        <v>497.99999999999994</v>
      </c>
      <c r="Y48" s="1">
        <v>80202</v>
      </c>
      <c r="Z48" s="15">
        <f>(Y48-W48)*E48*F48-0.4775</f>
        <v>592</v>
      </c>
      <c r="AA48" s="1">
        <v>80426</v>
      </c>
      <c r="AB48" s="1">
        <f>(AA48-Y48)*E48*F48+0.44</f>
        <v>225</v>
      </c>
      <c r="AC48" s="45" t="s">
        <v>44</v>
      </c>
      <c r="AD48" s="13">
        <v>0</v>
      </c>
      <c r="AE48" s="1"/>
      <c r="AF48" s="1">
        <v>0</v>
      </c>
    </row>
    <row r="49" spans="1:32" ht="15">
      <c r="A49" s="26"/>
      <c r="B49" s="29"/>
      <c r="C49" s="21"/>
      <c r="D49" s="29"/>
      <c r="E49" s="21"/>
      <c r="F49" s="24"/>
      <c r="G49" s="1" t="s">
        <v>19</v>
      </c>
      <c r="H49" s="1">
        <v>83138</v>
      </c>
      <c r="I49" s="1">
        <v>84219</v>
      </c>
      <c r="J49" s="10">
        <f>(I49-H49)*E48*F48+0.3</f>
        <v>1084.0024999999998</v>
      </c>
      <c r="K49" s="1">
        <v>85377</v>
      </c>
      <c r="L49" s="10">
        <f>(K49-I49)*E48*F48-0.15</f>
        <v>1160.745</v>
      </c>
      <c r="M49" s="1">
        <v>86291</v>
      </c>
      <c r="N49" s="10">
        <f>(M49-K49)*E48*F48</f>
        <v>916.285</v>
      </c>
      <c r="O49" s="1">
        <v>86850</v>
      </c>
      <c r="P49" s="10">
        <f>(O49-M49)*E48*F48-0.4</f>
        <v>559.9975</v>
      </c>
      <c r="Q49" s="1">
        <v>87444</v>
      </c>
      <c r="R49" s="1">
        <f>(Q49-O49)*E48*F48-0.485</f>
        <v>595</v>
      </c>
      <c r="S49" s="1">
        <v>87943</v>
      </c>
      <c r="T49" s="10">
        <f>(S49-Q49)*E48*F48-0.248</f>
        <v>499.99949999999995</v>
      </c>
      <c r="U49" s="1">
        <v>88502</v>
      </c>
      <c r="V49" s="15">
        <f>(U49-S49)*E48*F48+0.602</f>
        <v>560.9994999999999</v>
      </c>
      <c r="W49" s="1">
        <v>89080</v>
      </c>
      <c r="X49" s="1">
        <f>(W49-U49)*E48*F48-0.445</f>
        <v>578.9999999999999</v>
      </c>
      <c r="Y49" s="1">
        <v>89751</v>
      </c>
      <c r="Z49" s="15">
        <f>(Y49-W49)*E48*F48+0.3225</f>
        <v>673</v>
      </c>
      <c r="AA49" s="1">
        <v>90095</v>
      </c>
      <c r="AB49" s="1">
        <f>(AA49-Y49)*E48*F48+0.14</f>
        <v>344.99999999999994</v>
      </c>
      <c r="AC49" s="46"/>
      <c r="AD49" s="1">
        <v>0</v>
      </c>
      <c r="AE49" s="1"/>
      <c r="AF49" s="1">
        <v>0</v>
      </c>
    </row>
    <row r="50" spans="1:32" ht="15">
      <c r="A50" s="26"/>
      <c r="B50" s="19"/>
      <c r="C50" s="21">
        <v>428783</v>
      </c>
      <c r="D50" s="28" t="s">
        <v>25</v>
      </c>
      <c r="E50" s="21">
        <v>1</v>
      </c>
      <c r="F50" s="24">
        <v>1.0025</v>
      </c>
      <c r="G50" s="1" t="s">
        <v>18</v>
      </c>
      <c r="H50" s="1"/>
      <c r="I50" s="1"/>
      <c r="J50" s="10"/>
      <c r="K50" s="1"/>
      <c r="L50" s="10"/>
      <c r="M50" s="1"/>
      <c r="N50" s="10"/>
      <c r="O50" s="1"/>
      <c r="P50" s="10"/>
      <c r="Q50" s="1"/>
      <c r="R50" s="1"/>
      <c r="S50" s="1"/>
      <c r="T50" s="10"/>
      <c r="U50" s="1"/>
      <c r="V50" s="15"/>
      <c r="W50" s="1"/>
      <c r="X50" s="1"/>
      <c r="Y50" s="1">
        <v>1</v>
      </c>
      <c r="Z50" s="15"/>
      <c r="AA50" s="1">
        <v>478</v>
      </c>
      <c r="AB50" s="1">
        <f>(AA50-Y50)*E50*F50-0.1925</f>
        <v>478</v>
      </c>
      <c r="AC50" s="1">
        <v>1345</v>
      </c>
      <c r="AD50" s="12">
        <f>(AC50-AA50)*E50*F50-0.1675</f>
        <v>868.9999999999999</v>
      </c>
      <c r="AE50" s="1">
        <v>1997</v>
      </c>
      <c r="AF50" s="10">
        <f>(AE50-AC50)*E50*F50+0.37</f>
        <v>654</v>
      </c>
    </row>
    <row r="51" spans="1:32" ht="15">
      <c r="A51" s="26"/>
      <c r="B51" s="19"/>
      <c r="C51" s="21"/>
      <c r="D51" s="29"/>
      <c r="E51" s="21"/>
      <c r="F51" s="24"/>
      <c r="G51" s="1" t="s">
        <v>19</v>
      </c>
      <c r="H51" s="1"/>
      <c r="I51" s="1"/>
      <c r="J51" s="10"/>
      <c r="K51" s="1"/>
      <c r="L51" s="10"/>
      <c r="M51" s="1"/>
      <c r="N51" s="10"/>
      <c r="O51" s="1"/>
      <c r="P51" s="10"/>
      <c r="Q51" s="1"/>
      <c r="R51" s="1"/>
      <c r="S51" s="1"/>
      <c r="T51" s="10"/>
      <c r="U51" s="1"/>
      <c r="V51" s="15"/>
      <c r="W51" s="1"/>
      <c r="X51" s="1"/>
      <c r="Y51" s="1">
        <v>1</v>
      </c>
      <c r="Z51" s="15"/>
      <c r="AA51" s="1">
        <v>583</v>
      </c>
      <c r="AB51" s="10">
        <f>(AA51-Y51)*E50*F50+0.545</f>
        <v>583.9999999999999</v>
      </c>
      <c r="AC51" s="1">
        <v>1591</v>
      </c>
      <c r="AD51" s="12">
        <f>(AC51-AA51)*E50*F50-0.52</f>
        <v>1010</v>
      </c>
      <c r="AE51" s="1">
        <v>2299</v>
      </c>
      <c r="AF51" s="10">
        <f>(AE51-AC51)*E50*F50+0.23</f>
        <v>710</v>
      </c>
    </row>
    <row r="52" spans="1:32" ht="15">
      <c r="A52" s="26"/>
      <c r="B52" s="17"/>
      <c r="C52" s="32" t="s">
        <v>22</v>
      </c>
      <c r="D52" s="33"/>
      <c r="E52" s="34"/>
      <c r="F52" s="8"/>
      <c r="G52" s="5" t="s">
        <v>18</v>
      </c>
      <c r="H52" s="11">
        <f aca="true" t="shared" si="0" ref="H52:L53">H4+H8+H12+H16+H20+H24+H28+H32+H36+H40+H44+H48</f>
        <v>572446</v>
      </c>
      <c r="I52" s="11">
        <f t="shared" si="0"/>
        <v>578704</v>
      </c>
      <c r="J52" s="11">
        <f t="shared" si="0"/>
        <v>47287.94610000001</v>
      </c>
      <c r="K52" s="11">
        <f t="shared" si="0"/>
        <v>585315</v>
      </c>
      <c r="L52" s="11">
        <f t="shared" si="0"/>
        <v>47041.0841</v>
      </c>
      <c r="M52" s="6"/>
      <c r="N52" s="11">
        <f>N4+N8+N12+N16+N20+N24+N28+N32+N36+N40+N44+N48</f>
        <v>40572.9729</v>
      </c>
      <c r="O52" s="6"/>
      <c r="P52" s="11">
        <f>P4+P8+P12+P16+P20+P24+P28+P32+P36+P40+P44+P48</f>
        <v>22333.007400000002</v>
      </c>
      <c r="Q52" s="6"/>
      <c r="R52" s="6">
        <f>R4+R8+R12+R16+R20+R24+R28+R32+R36+R40+R44+R48</f>
        <v>31860</v>
      </c>
      <c r="S52" s="6"/>
      <c r="T52" s="11">
        <f>T4+T8+T12+T16+T20+T24+T28+T32+T36+T40+T44+T48</f>
        <v>27120.999900000003</v>
      </c>
      <c r="U52" s="6"/>
      <c r="V52" s="11">
        <f>V4+V8+V12+V16+V20+V24+V28+V32+V36+V40+V44+V48</f>
        <v>26975.0003</v>
      </c>
      <c r="W52" s="6"/>
      <c r="X52" s="6">
        <f>X4+X8+X12+X16+X20+X24+X28+X32+X36+X40+X44+X48</f>
        <v>29638</v>
      </c>
      <c r="Y52" s="6"/>
      <c r="Z52" s="6">
        <f>Z4+Z8+Z12+Z16+Z20+Z24+Z28+Z32+Z36+Z40+Z44+Z48</f>
        <v>34728</v>
      </c>
      <c r="AA52" s="6"/>
      <c r="AB52" s="6">
        <f>AB4+AB6+AB8+AB10+AB12+AB14+AB16+AB18+AB20+AB22+AB24+AB26+AB28+AB30+AB32+AB34+AB36+AB38+AB40+AB42+AB44+AB46+AB48+AB50</f>
        <v>40504</v>
      </c>
      <c r="AC52" s="6"/>
      <c r="AD52" s="6">
        <f>AD4+AD6+AD8+AD10+AD12+AD14+AD16+AD18+AD20+AD22+AD24+AD26+AD28+AD30+AD32+AD34+AD36+AD38+AD40+AD42+AD44+AD46+AD48+AD50</f>
        <v>54604</v>
      </c>
      <c r="AE52" s="6"/>
      <c r="AF52" s="6">
        <f>AF4+AF6+AF8+AF10+AF12+AF14+AF16+AF18+AF20+AF22+AF24+AF26+AF28+AF30+AF32+AF34+AF36+AF38+AF40+AF42+AF44+AF46+AF48+AF50</f>
        <v>37254</v>
      </c>
    </row>
    <row r="53" spans="1:32" ht="15">
      <c r="A53" s="27"/>
      <c r="B53" s="18"/>
      <c r="C53" s="35"/>
      <c r="D53" s="36"/>
      <c r="E53" s="37"/>
      <c r="F53" s="9"/>
      <c r="G53" s="5" t="s">
        <v>19</v>
      </c>
      <c r="H53" s="11">
        <f t="shared" si="0"/>
        <v>646974</v>
      </c>
      <c r="I53" s="11">
        <f t="shared" si="0"/>
        <v>653745</v>
      </c>
      <c r="J53" s="11">
        <f t="shared" si="0"/>
        <v>46000.027</v>
      </c>
      <c r="K53" s="11">
        <f t="shared" si="0"/>
        <v>660585</v>
      </c>
      <c r="L53" s="11">
        <f t="shared" si="0"/>
        <v>40988.54870000001</v>
      </c>
      <c r="M53" s="6"/>
      <c r="N53" s="11">
        <f>N5+N9+N13+N17+N21+N25+N29+N33+N37+N41+N45+N49</f>
        <v>36899.888699999996</v>
      </c>
      <c r="O53" s="6"/>
      <c r="P53" s="11">
        <f>P5+P9+P13+P17+P21+P25+P29+P33+P37+P41+P45+P49</f>
        <v>21199.001200000002</v>
      </c>
      <c r="Q53" s="6"/>
      <c r="R53" s="6">
        <f>R5+R9+R13+R17+R21+R25+R29+R33+R37+R41+R45+R49</f>
        <v>25786</v>
      </c>
      <c r="S53" s="6"/>
      <c r="T53" s="11">
        <f>T5+T9+T13+T17+T21+T25+T29+T33+T37+T41+T45+T49</f>
        <v>24293.9997</v>
      </c>
      <c r="U53" s="6"/>
      <c r="V53" s="11">
        <f>V5+V9+V13+V17+V21+V25+V29+V33+V37+V41+V45+V49</f>
        <v>27044.999499999998</v>
      </c>
      <c r="W53" s="6"/>
      <c r="X53" s="6">
        <f>X5+X9+X13+X17+X21+X25+X29+X33+X37+X41+X45+X49</f>
        <v>24120</v>
      </c>
      <c r="Y53" s="6"/>
      <c r="Z53" s="6">
        <f>Z5+Z9+Z13+Z17+Z21+Z25+Z29+Z33+Z37+Z41+Z45+Z49</f>
        <v>29995</v>
      </c>
      <c r="AA53" s="6"/>
      <c r="AB53" s="6">
        <f>AB5+AB7+AB9+AB11+AB13+AB15+AB17+AB19+AB21+AB23+AB25+AB27+AB29+AB31+AB33+AB35+AB37+AB39+AB41+AB43+AB45+AB47+AB49+AB51</f>
        <v>26893</v>
      </c>
      <c r="AC53" s="6"/>
      <c r="AD53" s="6">
        <f>AD5+AD7+AD9+AD11+AD13+AD15+AD17+AD19+AD21+AD23+AD25+AD27+AD29+AD31+AD33+AD35+AD37+AD39+AD41+AD43+AD45+AD47+AD49+AD51</f>
        <v>19359</v>
      </c>
      <c r="AE53" s="6"/>
      <c r="AF53" s="6">
        <f>AF5+AF7+AF9+AF11+AF13+AF15+AF17+AF19+AF21+AF23+AF25+AF27+AF29+AF31+AF33+AF35+AF37+AF39+AF41+AF43+AF45+AF47+AF49+AF51</f>
        <v>12900</v>
      </c>
    </row>
  </sheetData>
  <sheetProtection/>
  <mergeCells count="123">
    <mergeCell ref="AC36:AC37"/>
    <mergeCell ref="AC40:AC41"/>
    <mergeCell ref="AC44:AC45"/>
    <mergeCell ref="AC48:AC49"/>
    <mergeCell ref="AC20:AC21"/>
    <mergeCell ref="AC24:AC25"/>
    <mergeCell ref="AC28:AC29"/>
    <mergeCell ref="AC32:AC33"/>
    <mergeCell ref="AC4:AC5"/>
    <mergeCell ref="AC8:AC9"/>
    <mergeCell ref="AC12:AC13"/>
    <mergeCell ref="AC16:AC17"/>
    <mergeCell ref="C50:C51"/>
    <mergeCell ref="D50:D51"/>
    <mergeCell ref="E50:E51"/>
    <mergeCell ref="F50:F51"/>
    <mergeCell ref="C46:C47"/>
    <mergeCell ref="D46:D47"/>
    <mergeCell ref="E46:E47"/>
    <mergeCell ref="F46:F47"/>
    <mergeCell ref="C42:C43"/>
    <mergeCell ref="D42:D43"/>
    <mergeCell ref="E42:E43"/>
    <mergeCell ref="F42:F43"/>
    <mergeCell ref="E24:E25"/>
    <mergeCell ref="B30:B31"/>
    <mergeCell ref="C30:C31"/>
    <mergeCell ref="D30:D31"/>
    <mergeCell ref="E30:E31"/>
    <mergeCell ref="C26:C27"/>
    <mergeCell ref="D26:D27"/>
    <mergeCell ref="E26:E27"/>
    <mergeCell ref="C28:C29"/>
    <mergeCell ref="F26:F27"/>
    <mergeCell ref="F14:F15"/>
    <mergeCell ref="C18:C19"/>
    <mergeCell ref="D18:D19"/>
    <mergeCell ref="E18:E19"/>
    <mergeCell ref="F18:F19"/>
    <mergeCell ref="F16:F17"/>
    <mergeCell ref="C24:C25"/>
    <mergeCell ref="D24:D25"/>
    <mergeCell ref="E16:E17"/>
    <mergeCell ref="B48:B49"/>
    <mergeCell ref="B4:B5"/>
    <mergeCell ref="B8:B9"/>
    <mergeCell ref="B12:B13"/>
    <mergeCell ref="B16:B17"/>
    <mergeCell ref="B20:B21"/>
    <mergeCell ref="B24:B25"/>
    <mergeCell ref="B28:B29"/>
    <mergeCell ref="B32:B33"/>
    <mergeCell ref="B36:B37"/>
    <mergeCell ref="C4:C5"/>
    <mergeCell ref="D4:D5"/>
    <mergeCell ref="D16:D17"/>
    <mergeCell ref="B44:B45"/>
    <mergeCell ref="B40:B41"/>
    <mergeCell ref="C6:C7"/>
    <mergeCell ref="D6:D7"/>
    <mergeCell ref="C10:C11"/>
    <mergeCell ref="D10:D11"/>
    <mergeCell ref="C14:C15"/>
    <mergeCell ref="C8:C9"/>
    <mergeCell ref="D8:D9"/>
    <mergeCell ref="E8:E9"/>
    <mergeCell ref="C40:C41"/>
    <mergeCell ref="D40:D41"/>
    <mergeCell ref="D28:D29"/>
    <mergeCell ref="E10:E11"/>
    <mergeCell ref="D14:D15"/>
    <mergeCell ref="E14:E15"/>
    <mergeCell ref="C22:C23"/>
    <mergeCell ref="C52:E53"/>
    <mergeCell ref="E40:E41"/>
    <mergeCell ref="E28:E29"/>
    <mergeCell ref="C32:C33"/>
    <mergeCell ref="D32:D33"/>
    <mergeCell ref="C44:C45"/>
    <mergeCell ref="D44:D45"/>
    <mergeCell ref="C38:C39"/>
    <mergeCell ref="D38:D39"/>
    <mergeCell ref="E38:E39"/>
    <mergeCell ref="E32:E33"/>
    <mergeCell ref="C36:C37"/>
    <mergeCell ref="D36:D37"/>
    <mergeCell ref="E36:E37"/>
    <mergeCell ref="C34:C35"/>
    <mergeCell ref="D34:D35"/>
    <mergeCell ref="E34:E35"/>
    <mergeCell ref="E20:E21"/>
    <mergeCell ref="C20:C21"/>
    <mergeCell ref="D20:D21"/>
    <mergeCell ref="D22:D23"/>
    <mergeCell ref="E22:E23"/>
    <mergeCell ref="E12:E13"/>
    <mergeCell ref="E4:E5"/>
    <mergeCell ref="E6:E7"/>
    <mergeCell ref="F6:F7"/>
    <mergeCell ref="F10:F11"/>
    <mergeCell ref="F4:F5"/>
    <mergeCell ref="F8:F9"/>
    <mergeCell ref="F12:F13"/>
    <mergeCell ref="F44:F45"/>
    <mergeCell ref="F48:F49"/>
    <mergeCell ref="A4:A53"/>
    <mergeCell ref="C48:C49"/>
    <mergeCell ref="D48:D49"/>
    <mergeCell ref="E48:E49"/>
    <mergeCell ref="C12:C13"/>
    <mergeCell ref="D12:D13"/>
    <mergeCell ref="E44:E45"/>
    <mergeCell ref="C16:C17"/>
    <mergeCell ref="F36:F37"/>
    <mergeCell ref="F40:F41"/>
    <mergeCell ref="F20:F21"/>
    <mergeCell ref="F24:F25"/>
    <mergeCell ref="F28:F29"/>
    <mergeCell ref="F32:F33"/>
    <mergeCell ref="F30:F31"/>
    <mergeCell ref="F34:F35"/>
    <mergeCell ref="F22:F23"/>
    <mergeCell ref="F38:F39"/>
  </mergeCells>
  <printOptions/>
  <pageMargins left="0.31496062992125984" right="0" top="0.35433070866141736" bottom="0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2016-01-19T06:06:06Z</cp:lastPrinted>
  <dcterms:created xsi:type="dcterms:W3CDTF">2012-08-09T05:06:04Z</dcterms:created>
  <dcterms:modified xsi:type="dcterms:W3CDTF">2016-02-01T07:04:58Z</dcterms:modified>
  <cp:category/>
  <cp:version/>
  <cp:contentType/>
  <cp:contentStatus/>
</cp:coreProperties>
</file>