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710" windowWidth="13740" windowHeight="6090" activeTab="0"/>
  </bookViews>
  <sheets>
    <sheet name="61,2-2015" sheetId="1" r:id="rId1"/>
  </sheets>
  <externalReferences>
    <externalReference r:id="rId4"/>
  </externalReferences>
  <definedNames>
    <definedName name="_xlnm.Print_Area" localSheetId="0">'61,2-2015'!$A$1:$E$69</definedName>
  </definedNames>
  <calcPr fullCalcOnLoad="1"/>
</workbook>
</file>

<file path=xl/sharedStrings.xml><?xml version="1.0" encoding="utf-8"?>
<sst xmlns="http://schemas.openxmlformats.org/spreadsheetml/2006/main" count="87" uniqueCount="64">
  <si>
    <t>Адрес:</t>
  </si>
  <si>
    <t xml:space="preserve">1. Содержание и ремонт общего имущества многоквартирного дома </t>
  </si>
  <si>
    <t>№
п/п</t>
  </si>
  <si>
    <t>Наименование показателя</t>
  </si>
  <si>
    <t>Сумма, руб.</t>
  </si>
  <si>
    <t>1.</t>
  </si>
  <si>
    <t>Начислено обязательный членский взнос (плата за содержание и ремонт), всего</t>
  </si>
  <si>
    <t>в том числе</t>
  </si>
  <si>
    <t>1.1.</t>
  </si>
  <si>
    <t>собственникам и нанимателям жилых помещений</t>
  </si>
  <si>
    <t>1.2.</t>
  </si>
  <si>
    <t>собственникам и арендаторам нежилых помещений</t>
  </si>
  <si>
    <t>2.</t>
  </si>
  <si>
    <t>Оплачено обязательный членский взнос (плата за содержание и ремонт), всего</t>
  </si>
  <si>
    <t>2.1.</t>
  </si>
  <si>
    <t>2.2.</t>
  </si>
  <si>
    <t>3.</t>
  </si>
  <si>
    <t>Фактические затраты на содержание и ремонт общего имущества</t>
  </si>
  <si>
    <t>3.1.</t>
  </si>
  <si>
    <t>3.2.</t>
  </si>
  <si>
    <t>3.3.</t>
  </si>
  <si>
    <t>Вывоз мусора</t>
  </si>
  <si>
    <t>3.4.</t>
  </si>
  <si>
    <t>Дератизация, дезинсекция</t>
  </si>
  <si>
    <t>3.5.</t>
  </si>
  <si>
    <t>Техническое обслуживание лифтов</t>
  </si>
  <si>
    <t>3.6.</t>
  </si>
  <si>
    <t>Обслуживание пожарной сигнализации</t>
  </si>
  <si>
    <t>Содержание и ремонт конструктивных элементов жилого дома, внутридомового инженерного оборудования, аварийное обслуживание (заработная плата с налогами, сбор и учет платежей, паспортное обслуживание, материалы, прочие расходы)</t>
  </si>
  <si>
    <t xml:space="preserve">2. Предоставление гражданам коммунальных услуг </t>
  </si>
  <si>
    <t>Начислено гражданам, руб.</t>
  </si>
  <si>
    <t>Фактические расходы, руб.</t>
  </si>
  <si>
    <t>Коммунальные услуги</t>
  </si>
  <si>
    <t>Холодное водоснабжение</t>
  </si>
  <si>
    <t>2.3.</t>
  </si>
  <si>
    <t>Водоотведение</t>
  </si>
  <si>
    <t>2.4.</t>
  </si>
  <si>
    <t>Электроснабжение</t>
  </si>
  <si>
    <t>Оплачено гражданами за коммунальные услуги</t>
  </si>
  <si>
    <t>3. Предоставление гражданам прочих услуг</t>
  </si>
  <si>
    <t>Прочие услуги</t>
  </si>
  <si>
    <t>Домофон</t>
  </si>
  <si>
    <t>Консьерж</t>
  </si>
  <si>
    <t>Оплачено гражданами за прочие услуги</t>
  </si>
  <si>
    <t>4. Капитальный ремонт</t>
  </si>
  <si>
    <t xml:space="preserve">4. </t>
  </si>
  <si>
    <t>Капитальный ремонт</t>
  </si>
  <si>
    <t>4.1.</t>
  </si>
  <si>
    <t>4.2.</t>
  </si>
  <si>
    <t>Оплачено гражданами за кап.ремонт</t>
  </si>
  <si>
    <t>Расходы на 1 кв.м в месяц</t>
  </si>
  <si>
    <t>4.3.</t>
  </si>
  <si>
    <t>Викулова 61/2</t>
  </si>
  <si>
    <t>Остаток по капитальному ремонту на 01.01.2015г.</t>
  </si>
  <si>
    <t>Исп. Богдашева Л.Г.</t>
  </si>
  <si>
    <t>Уборка мест общего пользования и придомовой территории</t>
  </si>
  <si>
    <t xml:space="preserve">Отопление </t>
  </si>
  <si>
    <t>Горячее водоснабжение</t>
  </si>
  <si>
    <t>2.1.1.</t>
  </si>
  <si>
    <t>2.1.2.</t>
  </si>
  <si>
    <t>Остаток по капитальному ремонту на 01.01.2016г.</t>
  </si>
  <si>
    <t>Отчет по содержанию и ремонту многоквартирного дома и предоставлению коммунальных услуг за 2015г.  АО "Микрорайон Волгоградский"</t>
  </si>
  <si>
    <t>Перерасчет по отоплению за 2014г</t>
  </si>
  <si>
    <t>Задолженность за жилищно-коммунальные услуги на 01.01.2016г.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</si>
</sst>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0_р_._-;\-* #,##0.0000_р_._-;_-* &quot;-&quot;??_р_._-;_-@_-"/>
    <numFmt numFmtId="173" formatCode="0.000%"/>
    <numFmt numFmtId="174" formatCode="_-* #,##0.0_р_._-;\-* #,##0.0_р_._-;_-* &quot;-&quot;??_р_._-;_-@_-"/>
    <numFmt numFmtId="175" formatCode="_-* #,##0.0_р_._-;\-* #,##0.0_р_._-;_-* &quot;-&quot;?_р_._-;_-@_-"/>
    <numFmt numFmtId="176" formatCode="0.000"/>
    <numFmt numFmtId="177" formatCode="0.0"/>
    <numFmt numFmtId="178" formatCode="_-* #,##0.000\ _₽_-;\-* #,##0.000\ _₽_-;_-* &quot;-&quot;?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3" fontId="8" fillId="0" borderId="0" xfId="59" applyFont="1" applyAlignment="1">
      <alignment/>
    </xf>
    <xf numFmtId="43" fontId="9" fillId="0" borderId="0" xfId="59" applyFont="1" applyAlignment="1">
      <alignment/>
    </xf>
    <xf numFmtId="43" fontId="2" fillId="0" borderId="0" xfId="59" applyFont="1" applyBorder="1" applyAlignment="1">
      <alignment horizontal="left" wrapText="1"/>
    </xf>
    <xf numFmtId="43" fontId="2" fillId="0" borderId="0" xfId="59" applyFont="1" applyBorder="1" applyAlignment="1">
      <alignment horizontal="center" wrapText="1"/>
    </xf>
    <xf numFmtId="43" fontId="3" fillId="0" borderId="0" xfId="59" applyFont="1" applyBorder="1" applyAlignment="1">
      <alignment horizontal="left" wrapText="1"/>
    </xf>
    <xf numFmtId="43" fontId="3" fillId="33" borderId="10" xfId="59" applyFont="1" applyFill="1" applyBorder="1" applyAlignment="1">
      <alignment horizontal="center" wrapText="1"/>
    </xf>
    <xf numFmtId="43" fontId="4" fillId="33" borderId="10" xfId="59" applyFont="1" applyFill="1" applyBorder="1" applyAlignment="1">
      <alignment horizontal="center" wrapText="1"/>
    </xf>
    <xf numFmtId="43" fontId="4" fillId="33" borderId="10" xfId="59" applyFont="1" applyFill="1" applyBorder="1" applyAlignment="1">
      <alignment wrapText="1"/>
    </xf>
    <xf numFmtId="43" fontId="5" fillId="33" borderId="10" xfId="59" applyFont="1" applyFill="1" applyBorder="1" applyAlignment="1">
      <alignment horizontal="right" wrapText="1"/>
    </xf>
    <xf numFmtId="43" fontId="2" fillId="33" borderId="10" xfId="59" applyFont="1" applyFill="1" applyBorder="1" applyAlignment="1">
      <alignment horizontal="center" wrapText="1"/>
    </xf>
    <xf numFmtId="43" fontId="2" fillId="33" borderId="10" xfId="59" applyFont="1" applyFill="1" applyBorder="1" applyAlignment="1">
      <alignment wrapText="1"/>
    </xf>
    <xf numFmtId="43" fontId="2" fillId="33" borderId="10" xfId="59" applyFont="1" applyFill="1" applyBorder="1" applyAlignment="1">
      <alignment horizontal="right" wrapText="1"/>
    </xf>
    <xf numFmtId="43" fontId="3" fillId="33" borderId="10" xfId="59" applyFont="1" applyFill="1" applyBorder="1" applyAlignment="1">
      <alignment wrapText="1"/>
    </xf>
    <xf numFmtId="43" fontId="3" fillId="33" borderId="10" xfId="59" applyFont="1" applyFill="1" applyBorder="1" applyAlignment="1">
      <alignment horizontal="right" wrapText="1"/>
    </xf>
    <xf numFmtId="43" fontId="3" fillId="33" borderId="10" xfId="59" applyFont="1" applyFill="1" applyBorder="1" applyAlignment="1">
      <alignment horizontal="left" wrapText="1"/>
    </xf>
    <xf numFmtId="43" fontId="3" fillId="0" borderId="10" xfId="59" applyFont="1" applyFill="1" applyBorder="1" applyAlignment="1">
      <alignment horizontal="left" wrapText="1"/>
    </xf>
    <xf numFmtId="43" fontId="5" fillId="33" borderId="10" xfId="59" applyFont="1" applyFill="1" applyBorder="1" applyAlignment="1">
      <alignment horizontal="center" wrapText="1"/>
    </xf>
    <xf numFmtId="43" fontId="5" fillId="33" borderId="10" xfId="59" applyFont="1" applyFill="1" applyBorder="1" applyAlignment="1">
      <alignment wrapText="1"/>
    </xf>
    <xf numFmtId="0" fontId="0" fillId="0" borderId="0" xfId="0" applyFont="1" applyAlignment="1">
      <alignment/>
    </xf>
    <xf numFmtId="43" fontId="3" fillId="33" borderId="0" xfId="59" applyFont="1" applyFill="1" applyBorder="1" applyAlignment="1">
      <alignment horizontal="center" wrapText="1"/>
    </xf>
    <xf numFmtId="43" fontId="3" fillId="33" borderId="0" xfId="59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 applyFont="1" applyAlignment="1">
      <alignment/>
    </xf>
    <xf numFmtId="43" fontId="1" fillId="0" borderId="0" xfId="59" applyFont="1" applyAlignment="1">
      <alignment/>
    </xf>
    <xf numFmtId="43" fontId="3" fillId="33" borderId="0" xfId="59" applyFont="1" applyFill="1" applyBorder="1" applyAlignment="1">
      <alignment horizontal="right" wrapText="1"/>
    </xf>
    <xf numFmtId="43" fontId="10" fillId="33" borderId="0" xfId="59" applyFont="1" applyFill="1" applyAlignment="1">
      <alignment/>
    </xf>
    <xf numFmtId="43" fontId="6" fillId="33" borderId="10" xfId="59" applyFont="1" applyFill="1" applyBorder="1" applyAlignment="1">
      <alignment horizontal="right" wrapText="1"/>
    </xf>
    <xf numFmtId="43" fontId="1" fillId="0" borderId="0" xfId="59" applyFont="1" applyAlignment="1">
      <alignment horizontal="center"/>
    </xf>
    <xf numFmtId="43" fontId="13" fillId="33" borderId="10" xfId="59" applyFont="1" applyFill="1" applyBorder="1" applyAlignment="1">
      <alignment wrapText="1"/>
    </xf>
    <xf numFmtId="43" fontId="14" fillId="0" borderId="11" xfId="59" applyFont="1" applyBorder="1" applyAlignment="1">
      <alignment/>
    </xf>
    <xf numFmtId="43" fontId="1" fillId="0" borderId="12" xfId="59" applyFont="1" applyBorder="1" applyAlignment="1">
      <alignment/>
    </xf>
    <xf numFmtId="43" fontId="1" fillId="0" borderId="11" xfId="59" applyFont="1" applyBorder="1" applyAlignment="1">
      <alignment/>
    </xf>
    <xf numFmtId="43" fontId="7" fillId="33" borderId="0" xfId="59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43" fontId="15" fillId="0" borderId="0" xfId="59" applyFont="1" applyAlignment="1">
      <alignment/>
    </xf>
    <xf numFmtId="43" fontId="15" fillId="0" borderId="0" xfId="0" applyNumberFormat="1" applyFont="1" applyAlignment="1">
      <alignment/>
    </xf>
    <xf numFmtId="43" fontId="15" fillId="33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0" fillId="34" borderId="0" xfId="0" applyFill="1" applyAlignment="1">
      <alignment/>
    </xf>
    <xf numFmtId="43" fontId="2" fillId="0" borderId="0" xfId="59" applyFont="1" applyBorder="1" applyAlignment="1">
      <alignment horizontal="left" wrapText="1"/>
    </xf>
    <xf numFmtId="43" fontId="11" fillId="0" borderId="0" xfId="59" applyFont="1" applyAlignment="1">
      <alignment horizontal="center" wrapText="1"/>
    </xf>
    <xf numFmtId="43" fontId="3" fillId="33" borderId="10" xfId="59" applyFont="1" applyFill="1" applyBorder="1" applyAlignment="1">
      <alignment horizontal="center" wrapText="1"/>
    </xf>
    <xf numFmtId="43" fontId="3" fillId="33" borderId="10" xfId="59" applyFont="1" applyFill="1" applyBorder="1" applyAlignment="1">
      <alignment horizontal="center" vertical="center" wrapText="1"/>
    </xf>
    <xf numFmtId="43" fontId="14" fillId="33" borderId="12" xfId="59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3" fontId="3" fillId="33" borderId="12" xfId="59" applyFont="1" applyFill="1" applyBorder="1" applyAlignment="1">
      <alignment horizontal="center" vertical="center" wrapText="1"/>
    </xf>
    <xf numFmtId="43" fontId="3" fillId="33" borderId="13" xfId="59" applyFont="1" applyFill="1" applyBorder="1" applyAlignment="1">
      <alignment horizontal="center" vertical="center" wrapText="1"/>
    </xf>
    <xf numFmtId="43" fontId="3" fillId="33" borderId="12" xfId="59" applyFont="1" applyFill="1" applyBorder="1" applyAlignment="1">
      <alignment horizontal="center" wrapText="1"/>
    </xf>
    <xf numFmtId="43" fontId="3" fillId="33" borderId="13" xfId="59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0;&#1088;&#1086;&#1074;&#1072;%20&#1048;&#1088;&#1080;&#1085;&#1072;%20&#1060;\&#1044;&#1083;&#1103;%20&#1088;&#1072;&#1079;&#1084;&#1077;&#1097;&#1077;&#1085;&#1080;&#1103;%20&#1085;&#1072;%20&#1089;&#1072;&#1081;&#1090;&#1077;%20&#1086;&#1090;&#1095;&#1077;&#1090;&#1099;%20&#1079;&#1072;%202015&#1075;%20&#1087;&#1086;%20&#1047;&#1040;&#1054;\&#1044;&#1083;&#1103;%20&#1088;&#1072;&#1079;&#1084;&#1077;&#1097;&#1077;&#1085;&#1080;&#1103;%20&#1085;&#1072;%20&#1089;&#1072;&#1081;&#1090;&#1077;%20&#1088;&#1072;&#1089;&#1096;&#1080;&#1092;&#1088;&#1086;&#1074;&#1082;&#1080;%20&#1088;&#1072;&#1089;&#1093;&#1086;&#1076;&#1086;&#1074;%20&#1087;&#1086;%20&#1076;&#1086;&#1084;&#1072;&#1084;%20&#1079;&#1072;%202015\&#1056;&#1072;&#1089;&#1096;&#1080;&#1092;&#1088;&#1086;&#1074;&#1082;&#1080;%20&#1088;&#1072;&#1089;&#1093;&#1086;&#1076;&#1086;&#1074;%20&#1087;&#1086;%20&#1076;&#1086;&#1084;&#1072;&#1084;%20&#1047;&#1040;&#1054;%20&#1079;&#1072;%202015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ореченская, 21"/>
      <sheetName val="Викулова, 55"/>
      <sheetName val="Викулова,65"/>
      <sheetName val="Ухтомская,41"/>
      <sheetName val="Викулова,61-1"/>
      <sheetName val="Викулова,61-2"/>
      <sheetName val="Викулова,61-3"/>
      <sheetName val="Викулова,61-4"/>
      <sheetName val="Викулова,57"/>
      <sheetName val="Викулова,63-1"/>
      <sheetName val="Викулова,63-2"/>
      <sheetName val="Викулова,63-3"/>
      <sheetName val="Викулова,63-4"/>
      <sheetName val="Викулова,63-5"/>
      <sheetName val="Волгоградская,220"/>
      <sheetName val="Волгоградская,222"/>
      <sheetName val="Волгоградская,224"/>
      <sheetName val="Металлургов,16Б"/>
      <sheetName val="Репина,78"/>
      <sheetName val="Репина,80"/>
      <sheetName val="Репина,97"/>
      <sheetName val="Репина,99"/>
      <sheetName val="Репина,99 А"/>
      <sheetName val="Репина,101"/>
      <sheetName val="Ухтомская,43"/>
      <sheetName val="Ухтомская,45"/>
      <sheetName val="Ухтомская,47"/>
      <sheetName val="Свод ЗАО"/>
    </sheetNames>
    <sheetDataSet>
      <sheetData sheetId="5">
        <row r="14">
          <cell r="C14">
            <v>862986.5899999999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="60" zoomScaleNormal="75" zoomScalePageLayoutView="0" workbookViewId="0" topLeftCell="A1">
      <pane xSplit="4" ySplit="16" topLeftCell="E29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C41" sqref="C41"/>
    </sheetView>
  </sheetViews>
  <sheetFormatPr defaultColWidth="9.140625" defaultRowHeight="15"/>
  <cols>
    <col min="1" max="1" width="9.140625" style="24" customWidth="1"/>
    <col min="2" max="2" width="59.140625" style="0" customWidth="1"/>
    <col min="3" max="3" width="25.8515625" style="19" customWidth="1"/>
    <col min="4" max="4" width="23.7109375" style="26" customWidth="1"/>
    <col min="5" max="5" width="15.8515625" style="0" customWidth="1"/>
    <col min="6" max="6" width="20.8515625" style="0" customWidth="1"/>
    <col min="7" max="7" width="29.57421875" style="0" customWidth="1"/>
  </cols>
  <sheetData>
    <row r="1" spans="1:4" ht="42" customHeight="1">
      <c r="A1" s="46" t="s">
        <v>61</v>
      </c>
      <c r="B1" s="46"/>
      <c r="C1" s="46"/>
      <c r="D1" s="1"/>
    </row>
    <row r="2" spans="1:4" ht="15">
      <c r="A2" s="1"/>
      <c r="B2" s="1"/>
      <c r="C2" s="1"/>
      <c r="D2" s="1"/>
    </row>
    <row r="3" spans="1:4" ht="15">
      <c r="A3" s="2" t="s">
        <v>0</v>
      </c>
      <c r="B3" s="2" t="s">
        <v>52</v>
      </c>
      <c r="C3" s="1"/>
      <c r="D3" s="1"/>
    </row>
    <row r="4" spans="1:4" ht="15">
      <c r="A4" s="1"/>
      <c r="B4" s="1"/>
      <c r="C4" s="1"/>
      <c r="D4" s="1"/>
    </row>
    <row r="5" spans="1:3" ht="15.75" customHeight="1">
      <c r="A5" s="45" t="s">
        <v>1</v>
      </c>
      <c r="B5" s="45"/>
      <c r="C5" s="45"/>
    </row>
    <row r="6" spans="1:3" ht="15.75">
      <c r="A6" s="4"/>
      <c r="B6" s="3"/>
      <c r="C6" s="5"/>
    </row>
    <row r="7" spans="1:4" ht="15" customHeight="1">
      <c r="A7" s="47" t="s">
        <v>2</v>
      </c>
      <c r="B7" s="47" t="s">
        <v>3</v>
      </c>
      <c r="C7" s="48" t="s">
        <v>4</v>
      </c>
      <c r="D7" s="49" t="s">
        <v>50</v>
      </c>
    </row>
    <row r="8" spans="1:4" ht="15" customHeight="1">
      <c r="A8" s="47"/>
      <c r="B8" s="47"/>
      <c r="C8" s="48"/>
      <c r="D8" s="50"/>
    </row>
    <row r="9" spans="1:4" ht="15" customHeight="1">
      <c r="A9" s="7"/>
      <c r="B9" s="8"/>
      <c r="C9" s="9"/>
      <c r="D9" s="51"/>
    </row>
    <row r="10" spans="1:4" ht="31.5">
      <c r="A10" s="10" t="s">
        <v>5</v>
      </c>
      <c r="B10" s="11" t="s">
        <v>6</v>
      </c>
      <c r="C10" s="12">
        <f>+C12+C13</f>
        <v>1837356.7000000002</v>
      </c>
      <c r="D10" s="33"/>
    </row>
    <row r="11" spans="1:4" ht="15.75">
      <c r="A11" s="6"/>
      <c r="B11" s="13" t="s">
        <v>7</v>
      </c>
      <c r="C11" s="14"/>
      <c r="D11" s="34"/>
    </row>
    <row r="12" spans="1:4" ht="33" customHeight="1">
      <c r="A12" s="6" t="s">
        <v>8</v>
      </c>
      <c r="B12" s="13" t="s">
        <v>9</v>
      </c>
      <c r="C12" s="14">
        <f>1652575.09</f>
        <v>1652575.09</v>
      </c>
      <c r="D12" s="34"/>
    </row>
    <row r="13" spans="1:4" ht="30.75" customHeight="1">
      <c r="A13" s="6" t="s">
        <v>10</v>
      </c>
      <c r="B13" s="13" t="s">
        <v>11</v>
      </c>
      <c r="C13" s="14">
        <f>184781.61</f>
        <v>184781.61</v>
      </c>
      <c r="D13" s="34"/>
    </row>
    <row r="14" spans="1:4" ht="31.5">
      <c r="A14" s="10" t="s">
        <v>12</v>
      </c>
      <c r="B14" s="11" t="s">
        <v>13</v>
      </c>
      <c r="C14" s="12">
        <f>SUM(C16:C17)</f>
        <v>1392996.24</v>
      </c>
      <c r="D14" s="34"/>
    </row>
    <row r="15" spans="1:4" ht="15.75">
      <c r="A15" s="6"/>
      <c r="B15" s="13" t="s">
        <v>7</v>
      </c>
      <c r="C15" s="14"/>
      <c r="D15" s="32"/>
    </row>
    <row r="16" spans="1:4" ht="29.25" customHeight="1">
      <c r="A16" s="6" t="s">
        <v>14</v>
      </c>
      <c r="B16" s="13" t="s">
        <v>9</v>
      </c>
      <c r="C16" s="14">
        <f>1392996.24</f>
        <v>1392996.24</v>
      </c>
      <c r="D16" s="32"/>
    </row>
    <row r="17" spans="1:4" ht="32.25" customHeight="1">
      <c r="A17" s="6" t="s">
        <v>15</v>
      </c>
      <c r="B17" s="13" t="s">
        <v>11</v>
      </c>
      <c r="C17" s="14">
        <v>0</v>
      </c>
      <c r="D17" s="32"/>
    </row>
    <row r="18" spans="1:5" ht="31.5">
      <c r="A18" s="10" t="s">
        <v>16</v>
      </c>
      <c r="B18" s="11" t="s">
        <v>17</v>
      </c>
      <c r="C18" s="12">
        <f>SUM(C20:C25)</f>
        <v>1400166.8499999999</v>
      </c>
      <c r="D18" s="14">
        <f>C18/7448.27/9</f>
        <v>20.887279119103418</v>
      </c>
      <c r="E18" s="44"/>
    </row>
    <row r="19" spans="1:4" ht="15.75">
      <c r="A19" s="6"/>
      <c r="B19" s="13" t="s">
        <v>7</v>
      </c>
      <c r="C19" s="29"/>
      <c r="D19" s="14"/>
    </row>
    <row r="20" spans="1:4" ht="30.75">
      <c r="A20" s="6" t="s">
        <v>18</v>
      </c>
      <c r="B20" s="15" t="s">
        <v>55</v>
      </c>
      <c r="C20" s="14">
        <f>180989.43+279.3</f>
        <v>181268.72999999998</v>
      </c>
      <c r="D20" s="14">
        <f aca="true" t="shared" si="0" ref="D20:D25">C20/8280.17/9</f>
        <v>2.432434358231775</v>
      </c>
    </row>
    <row r="21" spans="1:4" ht="15.75">
      <c r="A21" s="6" t="s">
        <v>19</v>
      </c>
      <c r="B21" s="15" t="s">
        <v>21</v>
      </c>
      <c r="C21" s="14">
        <f>5423.74+70560.04+1.22</f>
        <v>75985</v>
      </c>
      <c r="D21" s="14">
        <f t="shared" si="0"/>
        <v>1.0196382173044487</v>
      </c>
    </row>
    <row r="22" spans="1:4" ht="15.75">
      <c r="A22" s="6" t="s">
        <v>20</v>
      </c>
      <c r="B22" s="15" t="s">
        <v>23</v>
      </c>
      <c r="C22" s="14">
        <f>1371.73+6.91+28.8</f>
        <v>1407.44</v>
      </c>
      <c r="D22" s="14">
        <f t="shared" si="0"/>
        <v>0.018886354050970236</v>
      </c>
    </row>
    <row r="23" spans="1:4" ht="15.75">
      <c r="A23" s="6" t="s">
        <v>22</v>
      </c>
      <c r="B23" s="15" t="s">
        <v>25</v>
      </c>
      <c r="C23" s="14">
        <f>183397.37</f>
        <v>183397.37</v>
      </c>
      <c r="D23" s="14">
        <f t="shared" si="0"/>
        <v>2.4609984523935564</v>
      </c>
    </row>
    <row r="24" spans="1:4" ht="15.75">
      <c r="A24" s="6" t="s">
        <v>24</v>
      </c>
      <c r="B24" s="15" t="s">
        <v>27</v>
      </c>
      <c r="C24" s="14">
        <f>95046.33+75.39</f>
        <v>95121.72</v>
      </c>
      <c r="D24" s="14">
        <f t="shared" si="0"/>
        <v>1.2764327302458767</v>
      </c>
    </row>
    <row r="25" spans="1:4" ht="75.75" customHeight="1">
      <c r="A25" s="6" t="s">
        <v>26</v>
      </c>
      <c r="B25" s="16" t="s">
        <v>28</v>
      </c>
      <c r="C25" s="14">
        <f>'[1]Викулова,61-2'!$C$14</f>
        <v>862986.5899999999</v>
      </c>
      <c r="D25" s="14">
        <f t="shared" si="0"/>
        <v>11.580365969405081</v>
      </c>
    </row>
    <row r="26" spans="1:3" ht="15">
      <c r="A26" s="30"/>
      <c r="B26" s="26"/>
      <c r="C26" s="26"/>
    </row>
    <row r="27" spans="1:3" ht="15.75" customHeight="1">
      <c r="A27" s="45" t="s">
        <v>29</v>
      </c>
      <c r="B27" s="45"/>
      <c r="C27" s="45"/>
    </row>
    <row r="28" spans="1:3" ht="15.75">
      <c r="A28" s="4"/>
      <c r="B28" s="3"/>
      <c r="C28" s="5"/>
    </row>
    <row r="29" spans="1:4" ht="15" customHeight="1">
      <c r="A29" s="47" t="s">
        <v>2</v>
      </c>
      <c r="B29" s="47" t="s">
        <v>3</v>
      </c>
      <c r="C29" s="48" t="s">
        <v>30</v>
      </c>
      <c r="D29" s="48" t="s">
        <v>31</v>
      </c>
    </row>
    <row r="30" spans="1:4" ht="15" customHeight="1">
      <c r="A30" s="47"/>
      <c r="B30" s="47"/>
      <c r="C30" s="48"/>
      <c r="D30" s="48"/>
    </row>
    <row r="31" spans="1:4" ht="15">
      <c r="A31" s="17"/>
      <c r="B31" s="18"/>
      <c r="C31" s="9"/>
      <c r="D31" s="9"/>
    </row>
    <row r="32" spans="1:4" ht="15.75">
      <c r="A32" s="10" t="s">
        <v>12</v>
      </c>
      <c r="B32" s="11" t="s">
        <v>32</v>
      </c>
      <c r="C32" s="12">
        <f>SUM(C34:C39)</f>
        <v>2920547.4699999997</v>
      </c>
      <c r="D32" s="12">
        <f>SUM(D34:D39)</f>
        <v>2994860.4599999995</v>
      </c>
    </row>
    <row r="33" spans="1:4" ht="15.75">
      <c r="A33" s="6"/>
      <c r="B33" s="13" t="s">
        <v>7</v>
      </c>
      <c r="C33" s="14"/>
      <c r="D33" s="12"/>
    </row>
    <row r="34" spans="1:4" ht="15.75">
      <c r="A34" s="6" t="s">
        <v>14</v>
      </c>
      <c r="B34" s="13" t="s">
        <v>56</v>
      </c>
      <c r="C34" s="14">
        <f>1239383.29+102858.86</f>
        <v>1342242.1500000001</v>
      </c>
      <c r="D34" s="14">
        <f>1131344.16</f>
        <v>1131344.16</v>
      </c>
    </row>
    <row r="35" spans="1:4" ht="15.75">
      <c r="A35" s="6" t="s">
        <v>58</v>
      </c>
      <c r="B35" s="13" t="s">
        <v>57</v>
      </c>
      <c r="C35" s="14">
        <f>639800.24-40562.14+75535.94</f>
        <v>674774.04</v>
      </c>
      <c r="D35" s="14">
        <f>927397.25</f>
        <v>927397.25</v>
      </c>
    </row>
    <row r="36" spans="1:4" ht="15.75">
      <c r="A36" s="6" t="s">
        <v>59</v>
      </c>
      <c r="B36" s="13" t="s">
        <v>62</v>
      </c>
      <c r="C36" s="14">
        <v>0</v>
      </c>
      <c r="D36" s="14">
        <v>0</v>
      </c>
    </row>
    <row r="37" spans="1:4" ht="15.75">
      <c r="A37" s="6" t="s">
        <v>15</v>
      </c>
      <c r="B37" s="13" t="s">
        <v>33</v>
      </c>
      <c r="C37" s="14">
        <f>231877.28-12908.41+14067.44</f>
        <v>233036.31</v>
      </c>
      <c r="D37" s="14">
        <f>257085.62</f>
        <v>257085.62</v>
      </c>
    </row>
    <row r="38" spans="1:4" ht="15.75">
      <c r="A38" s="6" t="s">
        <v>34</v>
      </c>
      <c r="B38" s="13" t="s">
        <v>35</v>
      </c>
      <c r="C38" s="14">
        <f>206916.98+15289.61</f>
        <v>222206.59000000003</v>
      </c>
      <c r="D38" s="14">
        <f>199568.59</f>
        <v>199568.59</v>
      </c>
    </row>
    <row r="39" spans="1:4" ht="15.75">
      <c r="A39" s="6" t="s">
        <v>36</v>
      </c>
      <c r="B39" s="13" t="s">
        <v>37</v>
      </c>
      <c r="C39" s="14">
        <f>417490.48+30797.9</f>
        <v>448288.38</v>
      </c>
      <c r="D39" s="14">
        <f>479464.84</f>
        <v>479464.84</v>
      </c>
    </row>
    <row r="40" spans="1:4" ht="15.75">
      <c r="A40" s="6"/>
      <c r="B40" s="13" t="s">
        <v>38</v>
      </c>
      <c r="C40" s="14">
        <f>943800.26+526382.12+190096.24+170094.49+368007.81+102858.86+75535.94+14067.44+8254.09</f>
        <v>2399097.2499999995</v>
      </c>
      <c r="D40" s="14"/>
    </row>
    <row r="41" spans="1:3" ht="15">
      <c r="A41" s="26"/>
      <c r="B41" s="26"/>
      <c r="C41" s="26"/>
    </row>
    <row r="42" spans="1:3" ht="15.75" customHeight="1">
      <c r="A42" s="45" t="s">
        <v>39</v>
      </c>
      <c r="B42" s="45"/>
      <c r="C42" s="45"/>
    </row>
    <row r="43" spans="1:3" ht="15.75">
      <c r="A43" s="4"/>
      <c r="B43" s="3"/>
      <c r="C43" s="5"/>
    </row>
    <row r="44" spans="1:4" ht="15" customHeight="1">
      <c r="A44" s="47" t="s">
        <v>2</v>
      </c>
      <c r="B44" s="47" t="s">
        <v>3</v>
      </c>
      <c r="C44" s="48" t="s">
        <v>30</v>
      </c>
      <c r="D44" s="48" t="s">
        <v>31</v>
      </c>
    </row>
    <row r="45" spans="1:4" ht="15" customHeight="1">
      <c r="A45" s="47"/>
      <c r="B45" s="47"/>
      <c r="C45" s="48"/>
      <c r="D45" s="48"/>
    </row>
    <row r="46" spans="1:4" ht="15">
      <c r="A46" s="17"/>
      <c r="B46" s="18"/>
      <c r="C46" s="9"/>
      <c r="D46" s="9"/>
    </row>
    <row r="47" spans="1:4" ht="15.75">
      <c r="A47" s="10" t="s">
        <v>16</v>
      </c>
      <c r="B47" s="11" t="s">
        <v>40</v>
      </c>
      <c r="C47" s="12">
        <f>+C49+C50</f>
        <v>26550</v>
      </c>
      <c r="D47" s="12">
        <f>+D49+D50</f>
        <v>24840</v>
      </c>
    </row>
    <row r="48" spans="1:4" ht="15.75">
      <c r="A48" s="6"/>
      <c r="B48" s="13" t="s">
        <v>7</v>
      </c>
      <c r="C48" s="14"/>
      <c r="D48" s="12"/>
    </row>
    <row r="49" spans="1:4" ht="15.75">
      <c r="A49" s="6" t="s">
        <v>18</v>
      </c>
      <c r="B49" s="13" t="s">
        <v>41</v>
      </c>
      <c r="C49" s="14">
        <f>26550</f>
        <v>26550</v>
      </c>
      <c r="D49" s="14">
        <f>24840</f>
        <v>24840</v>
      </c>
    </row>
    <row r="50" spans="1:4" ht="15.75">
      <c r="A50" s="6" t="s">
        <v>19</v>
      </c>
      <c r="B50" s="13" t="s">
        <v>42</v>
      </c>
      <c r="C50" s="14">
        <v>0</v>
      </c>
      <c r="D50" s="14">
        <v>0</v>
      </c>
    </row>
    <row r="51" spans="1:4" ht="15.75">
      <c r="A51" s="6"/>
      <c r="B51" s="13" t="s">
        <v>43</v>
      </c>
      <c r="C51" s="14">
        <f>22581.92</f>
        <v>22581.92</v>
      </c>
      <c r="D51" s="14"/>
    </row>
    <row r="52" spans="1:4" ht="15.75">
      <c r="A52" s="20"/>
      <c r="B52" s="21"/>
      <c r="C52" s="35"/>
      <c r="D52" s="27"/>
    </row>
    <row r="53" spans="1:3" ht="15.75" customHeight="1">
      <c r="A53" s="45" t="s">
        <v>44</v>
      </c>
      <c r="B53" s="45"/>
      <c r="C53" s="45"/>
    </row>
    <row r="54" spans="1:3" ht="15.75">
      <c r="A54" s="4"/>
      <c r="B54" s="3"/>
      <c r="C54" s="5"/>
    </row>
    <row r="55" spans="1:4" ht="14.25" customHeight="1">
      <c r="A55" s="54" t="s">
        <v>2</v>
      </c>
      <c r="B55" s="54" t="s">
        <v>3</v>
      </c>
      <c r="C55" s="52" t="s">
        <v>30</v>
      </c>
      <c r="D55" s="52" t="s">
        <v>31</v>
      </c>
    </row>
    <row r="56" spans="1:4" ht="18" customHeight="1">
      <c r="A56" s="55"/>
      <c r="B56" s="55"/>
      <c r="C56" s="53"/>
      <c r="D56" s="53"/>
    </row>
    <row r="57" spans="1:4" ht="15">
      <c r="A57" s="17"/>
      <c r="B57" s="18"/>
      <c r="C57" s="9"/>
      <c r="D57" s="9"/>
    </row>
    <row r="58" spans="1:4" ht="15.75">
      <c r="A58" s="17"/>
      <c r="B58" s="31" t="s">
        <v>53</v>
      </c>
      <c r="C58" s="14">
        <f>0</f>
        <v>0</v>
      </c>
      <c r="D58" s="9"/>
    </row>
    <row r="59" spans="1:4" ht="15.75">
      <c r="A59" s="10" t="s">
        <v>45</v>
      </c>
      <c r="B59" s="11" t="s">
        <v>46</v>
      </c>
      <c r="C59" s="12">
        <v>0</v>
      </c>
      <c r="D59" s="12">
        <f>SUM(D61:D62)</f>
        <v>0</v>
      </c>
    </row>
    <row r="60" spans="1:4" ht="15.75">
      <c r="A60" s="6"/>
      <c r="B60" s="13" t="s">
        <v>7</v>
      </c>
      <c r="C60" s="14"/>
      <c r="D60" s="12"/>
    </row>
    <row r="61" spans="1:4" ht="15.75">
      <c r="A61" s="6" t="s">
        <v>47</v>
      </c>
      <c r="B61" s="11"/>
      <c r="C61" s="14"/>
      <c r="D61" s="14">
        <v>0</v>
      </c>
    </row>
    <row r="62" spans="1:4" ht="15.75">
      <c r="A62" s="6" t="s">
        <v>48</v>
      </c>
      <c r="B62" s="11"/>
      <c r="C62" s="14"/>
      <c r="D62" s="14"/>
    </row>
    <row r="63" spans="1:4" ht="15.75">
      <c r="A63" s="6" t="s">
        <v>51</v>
      </c>
      <c r="B63" s="13"/>
      <c r="C63" s="14"/>
      <c r="D63" s="14"/>
    </row>
    <row r="64" spans="1:4" ht="15.75">
      <c r="A64" s="6"/>
      <c r="B64" s="13" t="s">
        <v>49</v>
      </c>
      <c r="C64" s="14">
        <v>0</v>
      </c>
      <c r="D64" s="14"/>
    </row>
    <row r="65" spans="1:7" ht="18.75">
      <c r="A65" s="17"/>
      <c r="B65" s="31" t="s">
        <v>60</v>
      </c>
      <c r="C65" s="14">
        <f>C58+C64-D59</f>
        <v>0</v>
      </c>
      <c r="D65" s="9"/>
      <c r="G65" s="37"/>
    </row>
    <row r="66" spans="1:4" ht="15.75">
      <c r="A66" s="20"/>
      <c r="B66" s="21"/>
      <c r="C66" s="35"/>
      <c r="D66" s="27"/>
    </row>
    <row r="67" spans="1:4" ht="15.75">
      <c r="A67" s="22" t="s">
        <v>63</v>
      </c>
      <c r="B67" s="22"/>
      <c r="C67" s="23"/>
      <c r="D67" s="28">
        <f>811064.23+426432.55</f>
        <v>1237496.78</v>
      </c>
    </row>
    <row r="68" spans="1:3" ht="15">
      <c r="A68"/>
      <c r="C68"/>
    </row>
    <row r="69" spans="2:3" ht="15.75">
      <c r="B69" s="36" t="s">
        <v>54</v>
      </c>
      <c r="C69" s="25"/>
    </row>
    <row r="70" ht="15">
      <c r="C70" s="25"/>
    </row>
    <row r="72" spans="2:4" ht="18.75">
      <c r="B72" s="37"/>
      <c r="C72" s="39"/>
      <c r="D72" s="40"/>
    </row>
    <row r="73" spans="2:4" ht="18.75">
      <c r="B73" s="37"/>
      <c r="C73" s="37"/>
      <c r="D73" s="40"/>
    </row>
    <row r="74" spans="2:5" ht="18.75">
      <c r="B74" s="37"/>
      <c r="C74" s="42"/>
      <c r="D74" s="40"/>
      <c r="E74" s="37"/>
    </row>
    <row r="75" spans="2:4" ht="18.75">
      <c r="B75" s="37"/>
      <c r="C75" s="37"/>
      <c r="D75" s="40"/>
    </row>
    <row r="76" spans="2:5" ht="18.75">
      <c r="B76" s="37"/>
      <c r="C76" s="37"/>
      <c r="D76" s="40"/>
      <c r="E76" s="43"/>
    </row>
    <row r="77" spans="2:5" ht="18.75">
      <c r="B77" s="37"/>
      <c r="C77" s="41"/>
      <c r="D77" s="40"/>
      <c r="E77" s="38"/>
    </row>
    <row r="78" spans="2:5" ht="18.75">
      <c r="B78" s="37"/>
      <c r="C78" s="37"/>
      <c r="D78" s="40"/>
      <c r="E78" s="37"/>
    </row>
    <row r="79" spans="2:4" ht="18.75">
      <c r="B79" s="37"/>
      <c r="C79" s="41"/>
      <c r="D79" s="40"/>
    </row>
  </sheetData>
  <sheetProtection/>
  <mergeCells count="21">
    <mergeCell ref="D55:D56"/>
    <mergeCell ref="B55:B56"/>
    <mergeCell ref="B29:B30"/>
    <mergeCell ref="C29:C30"/>
    <mergeCell ref="C55:C56"/>
    <mergeCell ref="A42:C42"/>
    <mergeCell ref="A55:A56"/>
    <mergeCell ref="A53:C53"/>
    <mergeCell ref="A44:A45"/>
    <mergeCell ref="A1:C1"/>
    <mergeCell ref="A5:C5"/>
    <mergeCell ref="A7:A8"/>
    <mergeCell ref="B7:B8"/>
    <mergeCell ref="C7:C8"/>
    <mergeCell ref="D7:D9"/>
    <mergeCell ref="A27:C27"/>
    <mergeCell ref="A29:A30"/>
    <mergeCell ref="D29:D30"/>
    <mergeCell ref="C44:C45"/>
    <mergeCell ref="B44:B45"/>
    <mergeCell ref="D44:D45"/>
  </mergeCells>
  <printOptions/>
  <pageMargins left="0.7480314960629921" right="0" top="0.5905511811023623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User-01</cp:lastModifiedBy>
  <cp:lastPrinted>2016-03-31T06:40:41Z</cp:lastPrinted>
  <dcterms:created xsi:type="dcterms:W3CDTF">2011-08-17T05:36:03Z</dcterms:created>
  <dcterms:modified xsi:type="dcterms:W3CDTF">2016-03-31T09:42:30Z</dcterms:modified>
  <cp:category/>
  <cp:version/>
  <cp:contentType/>
  <cp:contentStatus/>
</cp:coreProperties>
</file>