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500" activeTab="0"/>
  </bookViews>
  <sheets>
    <sheet name="5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<sst xmlns="http://schemas.openxmlformats.org/spreadsheetml/2006/main" count="82" uniqueCount="45">
  <si>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</si>
  <si>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</si>
  <si>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</si>
  <si>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</si>
  <si>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</si>
  <si>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</si>
  <si>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</si>
  <si>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</si>
  <si>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</si>
  <si>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</si>
  <si>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</si>
  <si>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</si>
  <si>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</si>
  <si>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</si>
  <si>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</si>
  <si>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</si>
  <si>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</si>
  <si>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</si>
  <si>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</si>
  <si>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</si>
  <si>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дымоудаление</t>
  </si>
  <si>
    <t>освещение</t>
  </si>
  <si>
    <t>Итого</t>
  </si>
  <si>
    <t>лифт</t>
  </si>
  <si>
    <t>960903(вычитаемый из квартир)</t>
  </si>
  <si>
    <t>Освещение МОП (вычитается из квартирного 782308</t>
  </si>
  <si>
    <t>22742488(вычитаемый из квартир)</t>
  </si>
  <si>
    <t>Освещение МОП (вычитается из квартирного 705306</t>
  </si>
  <si>
    <t>Показ-ия на 25,01,15</t>
  </si>
  <si>
    <t>Показ-ия на 25,12,15</t>
  </si>
  <si>
    <t>№ п/п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</si>
  <si>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</si>
  <si>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</si>
  <si>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</si>
  <si>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</si>
  <si>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</si>
  <si>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</si>
  <si>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25,09,16</t>
  </si>
  <si>
    <t>Показ-ия на 25,08,16</t>
  </si>
  <si>
    <t>Показ-ия на 25,10,16</t>
  </si>
  <si>
    <t>Показ-ия на 25,11,16</t>
  </si>
  <si>
    <t>Показ-ия на 25,12,16</t>
  </si>
  <si>
    <t>Викулова 57</t>
  </si>
  <si>
    <t>Информация по общедомовым приборам учета электроэнергии и фактическом потреблении электроэнергии за 2016 год.</t>
  </si>
  <si>
    <t>Заменен на новый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</si>
</sst>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0" fontId="1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2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tabSelected="1" zoomScalePageLayoutView="0" workbookViewId="0" topLeftCell="A1">
      <pane xSplit="8" ySplit="7" topLeftCell="X13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E13" sqref="AE13"/>
    </sheetView>
  </sheetViews>
  <sheetFormatPr defaultColWidth="9.140625" defaultRowHeight="15"/>
  <cols>
    <col min="1" max="1" width="10.00390625" style="0" customWidth="1"/>
    <col min="2" max="2" width="4.7109375" style="0" customWidth="1"/>
    <col min="4" max="4" width="15.00390625" style="0" customWidth="1"/>
    <col min="6" max="6" width="5.00390625" style="0" customWidth="1"/>
    <col min="7" max="8" width="0" style="0" hidden="1" customWidth="1"/>
    <col min="9" max="9" width="10.140625" style="0" hidden="1" customWidth="1"/>
    <col min="10" max="10" width="0" style="0" hidden="1" customWidth="1"/>
    <col min="11" max="11" width="10.00390625" style="0" hidden="1" customWidth="1"/>
    <col min="12" max="12" width="0" style="0" hidden="1" customWidth="1"/>
    <col min="13" max="13" width="10.140625" style="0" hidden="1" customWidth="1"/>
    <col min="14" max="14" width="0" style="0" hidden="1" customWidth="1"/>
    <col min="15" max="15" width="9.8515625" style="0" customWidth="1"/>
    <col min="17" max="17" width="9.7109375" style="0" customWidth="1"/>
    <col min="21" max="21" width="10.00390625" style="0" customWidth="1"/>
    <col min="23" max="23" width="9.8515625" style="0" customWidth="1"/>
    <col min="25" max="25" width="9.28125" style="0" customWidth="1"/>
    <col min="27" max="27" width="11.421875" style="0" customWidth="1"/>
    <col min="29" max="29" width="9.8515625" style="0" customWidth="1"/>
    <col min="31" max="31" width="10.00390625" style="0" customWidth="1"/>
  </cols>
  <sheetData>
    <row r="1" spans="1:22" ht="19.5" customHeight="1">
      <c r="A1" s="24" t="s">
        <v>43</v>
      </c>
      <c r="B1" s="24"/>
      <c r="C1" s="25"/>
      <c r="D1" s="25"/>
      <c r="E1" s="25"/>
      <c r="F1" s="25"/>
      <c r="G1" s="25"/>
      <c r="H1" s="25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customHeight="1">
      <c r="A2" s="28"/>
      <c r="B2" s="28"/>
      <c r="C2" s="28"/>
      <c r="D2" s="28"/>
      <c r="E2" s="28"/>
      <c r="F2" s="28"/>
      <c r="G2" s="28"/>
      <c r="H2" s="28"/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31" ht="60">
      <c r="A3" s="2" t="s">
        <v>0</v>
      </c>
      <c r="B3" s="13" t="s">
        <v>30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29</v>
      </c>
      <c r="H3" s="3" t="s">
        <v>28</v>
      </c>
      <c r="I3" s="7" t="s">
        <v>5</v>
      </c>
      <c r="J3" s="3" t="s">
        <v>31</v>
      </c>
      <c r="K3" s="7" t="s">
        <v>6</v>
      </c>
      <c r="L3" s="3" t="s">
        <v>32</v>
      </c>
      <c r="M3" s="7" t="s">
        <v>7</v>
      </c>
      <c r="N3" s="3" t="s">
        <v>33</v>
      </c>
      <c r="O3" s="7" t="s">
        <v>8</v>
      </c>
      <c r="P3" s="3" t="s">
        <v>34</v>
      </c>
      <c r="Q3" s="7" t="s">
        <v>9</v>
      </c>
      <c r="R3" s="3" t="s">
        <v>35</v>
      </c>
      <c r="S3" s="7" t="s">
        <v>10</v>
      </c>
      <c r="T3" s="3" t="s">
        <v>36</v>
      </c>
      <c r="U3" s="7" t="s">
        <v>11</v>
      </c>
      <c r="V3" s="3" t="s">
        <v>38</v>
      </c>
      <c r="W3" s="7" t="s">
        <v>12</v>
      </c>
      <c r="X3" s="3" t="s">
        <v>37</v>
      </c>
      <c r="Y3" s="7" t="s">
        <v>13</v>
      </c>
      <c r="Z3" s="3" t="s">
        <v>39</v>
      </c>
      <c r="AA3" s="7" t="s">
        <v>14</v>
      </c>
      <c r="AB3" s="3" t="s">
        <v>40</v>
      </c>
      <c r="AC3" s="7" t="s">
        <v>15</v>
      </c>
      <c r="AD3" s="3" t="s">
        <v>41</v>
      </c>
      <c r="AE3" s="7" t="s">
        <v>16</v>
      </c>
    </row>
    <row r="4" spans="1:31" ht="15">
      <c r="A4" s="38" t="s">
        <v>42</v>
      </c>
      <c r="B4" s="31">
        <v>2</v>
      </c>
      <c r="C4" s="34">
        <v>21719049</v>
      </c>
      <c r="D4" s="34" t="s">
        <v>23</v>
      </c>
      <c r="E4" s="34">
        <v>1</v>
      </c>
      <c r="F4" s="1" t="s">
        <v>18</v>
      </c>
      <c r="G4" s="1">
        <v>5390</v>
      </c>
      <c r="H4" s="1">
        <v>6179</v>
      </c>
      <c r="I4" s="1">
        <f>(H4-G4)*E4</f>
        <v>789</v>
      </c>
      <c r="J4" s="1">
        <v>6869</v>
      </c>
      <c r="K4" s="1">
        <f>(J4-H4)*E4</f>
        <v>690</v>
      </c>
      <c r="L4" s="1">
        <v>7461</v>
      </c>
      <c r="M4" s="1">
        <f>(L4-J4)*E4</f>
        <v>592</v>
      </c>
      <c r="N4" s="1">
        <v>8212</v>
      </c>
      <c r="O4" s="1">
        <f>(N4-L4)*E4</f>
        <v>751</v>
      </c>
      <c r="P4" s="1">
        <v>8912</v>
      </c>
      <c r="Q4" s="1">
        <f>(P4-N4)*E4</f>
        <v>700</v>
      </c>
      <c r="R4" s="1">
        <v>9605</v>
      </c>
      <c r="S4" s="1">
        <f>(R4-P4)*E4</f>
        <v>693</v>
      </c>
      <c r="T4" s="1">
        <v>10283</v>
      </c>
      <c r="U4" s="1">
        <f>(T4-R4)*E4</f>
        <v>678</v>
      </c>
      <c r="V4" s="1">
        <v>10942.33</v>
      </c>
      <c r="W4" s="10">
        <f>(V4-T4)*E4-0.33</f>
        <v>658.9999999999999</v>
      </c>
      <c r="X4" s="1">
        <v>11659</v>
      </c>
      <c r="Y4" s="10">
        <f>(X4-V4)*E4+0.33</f>
        <v>717.0000000000001</v>
      </c>
      <c r="Z4" s="1">
        <v>12352</v>
      </c>
      <c r="AA4" s="10">
        <f>(Z4-X4)*E4</f>
        <v>693</v>
      </c>
      <c r="AB4" s="1">
        <v>12984</v>
      </c>
      <c r="AC4" s="1">
        <f>(AB4-Z4)*E4</f>
        <v>632</v>
      </c>
      <c r="AD4" s="1">
        <v>13585</v>
      </c>
      <c r="AE4" s="8">
        <f>(AD4-AB4)*E4</f>
        <v>601</v>
      </c>
    </row>
    <row r="5" spans="1:31" ht="15">
      <c r="A5" s="38"/>
      <c r="B5" s="32"/>
      <c r="C5" s="34"/>
      <c r="D5" s="34"/>
      <c r="E5" s="34"/>
      <c r="F5" s="1" t="s">
        <v>19</v>
      </c>
      <c r="G5" s="1">
        <v>4259</v>
      </c>
      <c r="H5" s="1">
        <v>5132</v>
      </c>
      <c r="I5" s="1">
        <f>(H5-G5)*E4</f>
        <v>873</v>
      </c>
      <c r="J5" s="1">
        <v>5620</v>
      </c>
      <c r="K5" s="1">
        <f>(J5-H5)*E4</f>
        <v>488</v>
      </c>
      <c r="L5" s="1">
        <v>6233</v>
      </c>
      <c r="M5" s="1">
        <f>(L5-J5)*E4</f>
        <v>613</v>
      </c>
      <c r="N5" s="1">
        <v>6755</v>
      </c>
      <c r="O5" s="1">
        <f>(N5-L5)*E4</f>
        <v>522</v>
      </c>
      <c r="P5" s="1">
        <v>7334</v>
      </c>
      <c r="Q5" s="1">
        <f>(P5-N5)*E4</f>
        <v>579</v>
      </c>
      <c r="R5" s="1">
        <v>7909</v>
      </c>
      <c r="S5" s="1">
        <f>(R5-P5)*E4</f>
        <v>575</v>
      </c>
      <c r="T5" s="1">
        <v>8407</v>
      </c>
      <c r="U5" s="1">
        <f>(T5-R5)*E4</f>
        <v>498</v>
      </c>
      <c r="V5" s="1">
        <v>8873.86</v>
      </c>
      <c r="W5" s="10">
        <f>(V5-T5)*E4+0.14</f>
        <v>467.00000000000057</v>
      </c>
      <c r="X5" s="1">
        <v>9435</v>
      </c>
      <c r="Y5" s="10">
        <f>(X5-V5)*E4-0.14</f>
        <v>560.9999999999994</v>
      </c>
      <c r="Z5" s="1">
        <v>9924</v>
      </c>
      <c r="AA5" s="10">
        <f>(Z5-X5)*E4</f>
        <v>489</v>
      </c>
      <c r="AB5" s="1">
        <v>10511</v>
      </c>
      <c r="AC5" s="1">
        <f>(AB5-Z5)*E4</f>
        <v>587</v>
      </c>
      <c r="AD5" s="1">
        <v>10916</v>
      </c>
      <c r="AE5" s="8">
        <f>(AD5-AB5)*E4</f>
        <v>405</v>
      </c>
    </row>
    <row r="6" spans="1:31" ht="15">
      <c r="A6" s="38"/>
      <c r="B6" s="31">
        <v>5</v>
      </c>
      <c r="C6" s="34">
        <v>21719016</v>
      </c>
      <c r="D6" s="35" t="s">
        <v>21</v>
      </c>
      <c r="E6" s="35">
        <v>1</v>
      </c>
      <c r="F6" s="1" t="s">
        <v>18</v>
      </c>
      <c r="G6" s="1">
        <v>4731</v>
      </c>
      <c r="H6" s="1">
        <v>5647</v>
      </c>
      <c r="I6" s="1">
        <f>(H6-G6)*E6</f>
        <v>916</v>
      </c>
      <c r="J6" s="1">
        <v>6647</v>
      </c>
      <c r="K6" s="1">
        <f>(J6-H6)*E6</f>
        <v>1000</v>
      </c>
      <c r="L6" s="1">
        <v>7330</v>
      </c>
      <c r="M6" s="1">
        <f>(L6-J6)*E6</f>
        <v>683</v>
      </c>
      <c r="N6" s="1">
        <v>8023</v>
      </c>
      <c r="O6" s="1">
        <f>(N6-L6)*E6</f>
        <v>693</v>
      </c>
      <c r="P6" s="9">
        <v>8600</v>
      </c>
      <c r="Q6" s="1">
        <f>(P6-N6)*E6</f>
        <v>577</v>
      </c>
      <c r="R6" s="1">
        <v>9215</v>
      </c>
      <c r="S6" s="1">
        <f>(R6-P6)*E6</f>
        <v>615</v>
      </c>
      <c r="T6" s="1">
        <v>9876</v>
      </c>
      <c r="U6" s="1">
        <f>(T6-R6)*E6</f>
        <v>661</v>
      </c>
      <c r="V6" s="1">
        <v>10456.79</v>
      </c>
      <c r="W6" s="10">
        <f>(V6-T6)*E6+0.21</f>
        <v>581.0000000000009</v>
      </c>
      <c r="X6" s="1">
        <v>11204</v>
      </c>
      <c r="Y6" s="10">
        <f>(X6-V6)*E6-0.21</f>
        <v>746.9999999999991</v>
      </c>
      <c r="Z6" s="1">
        <v>12149</v>
      </c>
      <c r="AA6" s="10">
        <f>(Z6-X6)*E6</f>
        <v>945</v>
      </c>
      <c r="AB6" s="1">
        <v>12974</v>
      </c>
      <c r="AC6" s="1">
        <f>(AB6-Z6)*E6</f>
        <v>825</v>
      </c>
      <c r="AD6" s="1">
        <v>13644</v>
      </c>
      <c r="AE6" s="8">
        <f>(AD6-AB6)*E6</f>
        <v>670</v>
      </c>
    </row>
    <row r="7" spans="1:31" ht="15">
      <c r="A7" s="38"/>
      <c r="B7" s="32"/>
      <c r="C7" s="34"/>
      <c r="D7" s="36"/>
      <c r="E7" s="36"/>
      <c r="F7" s="1" t="s">
        <v>19</v>
      </c>
      <c r="G7" s="1">
        <v>5374</v>
      </c>
      <c r="H7" s="1">
        <v>6750</v>
      </c>
      <c r="I7" s="1">
        <f>(H7-G7)*E6</f>
        <v>1376</v>
      </c>
      <c r="J7" s="1">
        <v>7710</v>
      </c>
      <c r="K7" s="1">
        <f>(J7-H7)*E6</f>
        <v>960</v>
      </c>
      <c r="L7" s="1">
        <v>8666</v>
      </c>
      <c r="M7" s="1">
        <f>(L7-J7)*E6</f>
        <v>956</v>
      </c>
      <c r="N7" s="1">
        <v>9363</v>
      </c>
      <c r="O7" s="1">
        <f aca="true" t="shared" si="0" ref="O7:O25">(N7-L7)*E6</f>
        <v>697</v>
      </c>
      <c r="P7" s="9">
        <v>10031</v>
      </c>
      <c r="Q7" s="1">
        <f>(P7-N7)*E6</f>
        <v>668</v>
      </c>
      <c r="R7" s="1">
        <v>10750</v>
      </c>
      <c r="S7" s="1">
        <f>(R7-P7)*E6</f>
        <v>719</v>
      </c>
      <c r="T7" s="1">
        <v>11409</v>
      </c>
      <c r="U7" s="1">
        <f>(T7-R7)*E6</f>
        <v>659</v>
      </c>
      <c r="V7" s="1">
        <v>11986.16</v>
      </c>
      <c r="W7" s="10">
        <f>(V7-T7)*E6-0.16</f>
        <v>576.9999999999999</v>
      </c>
      <c r="X7" s="1">
        <v>12790</v>
      </c>
      <c r="Y7" s="10">
        <f>(X7-V7)*E6+0.16</f>
        <v>804.0000000000001</v>
      </c>
      <c r="Z7" s="1">
        <v>13713</v>
      </c>
      <c r="AA7" s="10">
        <f>(Z7-X7)*E6</f>
        <v>923</v>
      </c>
      <c r="AB7" s="1">
        <v>14801</v>
      </c>
      <c r="AC7" s="1">
        <f>(AB7-Z7)*E6</f>
        <v>1088</v>
      </c>
      <c r="AD7" s="1">
        <v>15468</v>
      </c>
      <c r="AE7" s="8">
        <f>(AD7-AB7)*E6</f>
        <v>667</v>
      </c>
    </row>
    <row r="8" spans="1:31" ht="15">
      <c r="A8" s="38"/>
      <c r="B8" s="31">
        <v>3</v>
      </c>
      <c r="C8" s="34">
        <v>21680632</v>
      </c>
      <c r="D8" s="35" t="s">
        <v>17</v>
      </c>
      <c r="E8" s="35">
        <v>20</v>
      </c>
      <c r="F8" s="1" t="s">
        <v>18</v>
      </c>
      <c r="G8" s="1">
        <v>1856</v>
      </c>
      <c r="H8" s="1">
        <v>2166</v>
      </c>
      <c r="I8" s="1">
        <f>(H8-G8)*E8</f>
        <v>6200</v>
      </c>
      <c r="J8" s="1">
        <v>2435</v>
      </c>
      <c r="K8" s="1">
        <f>(J8-H8)*E8</f>
        <v>5380</v>
      </c>
      <c r="L8" s="1">
        <v>2661</v>
      </c>
      <c r="M8" s="1">
        <f>(L8-J8)*E8</f>
        <v>4520</v>
      </c>
      <c r="N8" s="1">
        <v>2923</v>
      </c>
      <c r="O8" s="1">
        <f>(N8-L8)*E8</f>
        <v>5240</v>
      </c>
      <c r="P8" s="9">
        <v>3143</v>
      </c>
      <c r="Q8" s="1">
        <f>(P8-N8)*E8</f>
        <v>4400</v>
      </c>
      <c r="R8" s="1">
        <v>3357</v>
      </c>
      <c r="S8" s="1">
        <f>(R8-P8)*E8</f>
        <v>4280</v>
      </c>
      <c r="T8" s="1">
        <v>3568</v>
      </c>
      <c r="U8" s="1">
        <f>(T8-R8)*E8</f>
        <v>4220</v>
      </c>
      <c r="V8" s="1">
        <v>3790.68</v>
      </c>
      <c r="W8" s="10">
        <f>(V8-T8)*E8-0.6</f>
        <v>4452.999999999996</v>
      </c>
      <c r="X8" s="1">
        <v>4074</v>
      </c>
      <c r="Y8" s="10">
        <f>(X8-V8)*E8+0.6</f>
        <v>5667.000000000004</v>
      </c>
      <c r="Z8" s="1">
        <v>4354</v>
      </c>
      <c r="AA8" s="10">
        <f>(Z8-X8)*E8</f>
        <v>5600</v>
      </c>
      <c r="AB8" s="1">
        <v>4594</v>
      </c>
      <c r="AC8" s="1">
        <f>(AB8-Z8)*E8</f>
        <v>4800</v>
      </c>
      <c r="AD8" s="1">
        <v>4828</v>
      </c>
      <c r="AE8" s="8">
        <f>(AD8-AB8)*E8</f>
        <v>4680</v>
      </c>
    </row>
    <row r="9" spans="1:31" ht="15">
      <c r="A9" s="38"/>
      <c r="B9" s="32"/>
      <c r="C9" s="34"/>
      <c r="D9" s="36"/>
      <c r="E9" s="36"/>
      <c r="F9" s="1" t="s">
        <v>19</v>
      </c>
      <c r="G9" s="1">
        <v>1719</v>
      </c>
      <c r="H9" s="1">
        <v>2123</v>
      </c>
      <c r="I9" s="1">
        <f>(H9-G9)*E8</f>
        <v>8080</v>
      </c>
      <c r="J9" s="1">
        <v>2351</v>
      </c>
      <c r="K9" s="1">
        <f>(J9-H9)*E8</f>
        <v>4560</v>
      </c>
      <c r="L9" s="1">
        <v>2640</v>
      </c>
      <c r="M9" s="1">
        <f>(L9-J9)*E8</f>
        <v>5780</v>
      </c>
      <c r="N9" s="1">
        <v>2868</v>
      </c>
      <c r="O9" s="1">
        <f t="shared" si="0"/>
        <v>4560</v>
      </c>
      <c r="P9" s="9">
        <v>3082</v>
      </c>
      <c r="Q9" s="1">
        <f>(P9-N9)*E8</f>
        <v>4280</v>
      </c>
      <c r="R9" s="1">
        <v>3293</v>
      </c>
      <c r="S9" s="1">
        <f>(R9-P9)*E8</f>
        <v>4220</v>
      </c>
      <c r="T9" s="1">
        <v>3479</v>
      </c>
      <c r="U9" s="1">
        <f>(T9-R9)*E8</f>
        <v>3720</v>
      </c>
      <c r="V9" s="1">
        <v>3665.06</v>
      </c>
      <c r="W9" s="10">
        <f>(V9-T9)*E8-0.2</f>
        <v>3720.999999999999</v>
      </c>
      <c r="X9" s="1">
        <v>3934</v>
      </c>
      <c r="Y9" s="10">
        <f>(X9-V9)*E8+0.2</f>
        <v>5379.000000000001</v>
      </c>
      <c r="Z9" s="1">
        <v>4177</v>
      </c>
      <c r="AA9" s="10">
        <f>(Z9-X9)*E8</f>
        <v>4860</v>
      </c>
      <c r="AB9" s="1">
        <v>4457</v>
      </c>
      <c r="AC9" s="1">
        <f>(AB9-Z9)*E8</f>
        <v>5600</v>
      </c>
      <c r="AD9" s="1">
        <v>4649</v>
      </c>
      <c r="AE9" s="8">
        <f>(AD9-AB9)*E8</f>
        <v>3840</v>
      </c>
    </row>
    <row r="10" spans="1:31" ht="15">
      <c r="A10" s="38"/>
      <c r="B10" s="31">
        <v>1</v>
      </c>
      <c r="C10" s="34">
        <v>21226718</v>
      </c>
      <c r="D10" s="34" t="s">
        <v>17</v>
      </c>
      <c r="E10" s="34">
        <v>40</v>
      </c>
      <c r="F10" s="1" t="s">
        <v>18</v>
      </c>
      <c r="G10" s="1">
        <v>900</v>
      </c>
      <c r="H10" s="1">
        <v>1056</v>
      </c>
      <c r="I10" s="1">
        <f>(H10-G10)*E10</f>
        <v>6240</v>
      </c>
      <c r="J10" s="1">
        <v>1188</v>
      </c>
      <c r="K10" s="1">
        <f>(J10-H10)*E10</f>
        <v>5280</v>
      </c>
      <c r="L10" s="1">
        <v>1294</v>
      </c>
      <c r="M10" s="1">
        <f>(L10-J10)*E10</f>
        <v>4240</v>
      </c>
      <c r="N10" s="1">
        <v>1417</v>
      </c>
      <c r="O10" s="1">
        <f>(N10-L10)*E10</f>
        <v>4920</v>
      </c>
      <c r="P10" s="1">
        <v>1515</v>
      </c>
      <c r="Q10" s="1">
        <f>(P10-N10)*E10</f>
        <v>3920</v>
      </c>
      <c r="R10" s="1">
        <v>1619</v>
      </c>
      <c r="S10" s="1">
        <f>(R10-P10)*E10</f>
        <v>4160</v>
      </c>
      <c r="T10" s="1">
        <v>1719</v>
      </c>
      <c r="U10" s="1">
        <f>(T10-R10)*E10</f>
        <v>4000</v>
      </c>
      <c r="V10" s="1">
        <v>1823.19</v>
      </c>
      <c r="W10" s="10">
        <f>(V10-T10)*E10+0.4</f>
        <v>4168.000000000002</v>
      </c>
      <c r="X10" s="1">
        <v>1956</v>
      </c>
      <c r="Y10" s="10">
        <f>(X10-V10)*E10-0.4</f>
        <v>5311.999999999998</v>
      </c>
      <c r="Z10" s="1">
        <v>2085</v>
      </c>
      <c r="AA10" s="10">
        <f>(Z10-X10)*E10</f>
        <v>5160</v>
      </c>
      <c r="AB10" s="1">
        <v>2199</v>
      </c>
      <c r="AC10" s="1">
        <f>(AB10-Z10)*E10</f>
        <v>4560</v>
      </c>
      <c r="AD10" s="1">
        <v>2306</v>
      </c>
      <c r="AE10" s="8">
        <f>(AD10-AB10)*E10</f>
        <v>4280</v>
      </c>
    </row>
    <row r="11" spans="1:31" ht="15">
      <c r="A11" s="38"/>
      <c r="B11" s="32"/>
      <c r="C11" s="34"/>
      <c r="D11" s="34"/>
      <c r="E11" s="34"/>
      <c r="F11" s="1" t="s">
        <v>19</v>
      </c>
      <c r="G11" s="1">
        <v>889</v>
      </c>
      <c r="H11" s="1">
        <v>1096</v>
      </c>
      <c r="I11" s="1">
        <f>(H11-G11)*E10</f>
        <v>8280</v>
      </c>
      <c r="J11" s="1">
        <v>1211</v>
      </c>
      <c r="K11" s="1">
        <f>(J11-H11)*E10</f>
        <v>4600</v>
      </c>
      <c r="L11" s="1">
        <v>1345</v>
      </c>
      <c r="M11" s="1">
        <f>(L11-J11)*E10</f>
        <v>5360</v>
      </c>
      <c r="N11" s="1">
        <v>1450</v>
      </c>
      <c r="O11" s="1">
        <f t="shared" si="0"/>
        <v>4200</v>
      </c>
      <c r="P11" s="1">
        <v>1549</v>
      </c>
      <c r="Q11" s="1">
        <f>(P11-N11)*E10</f>
        <v>3960</v>
      </c>
      <c r="R11" s="1">
        <v>1657</v>
      </c>
      <c r="S11" s="1">
        <f>(R11-P11)*E10</f>
        <v>4320</v>
      </c>
      <c r="T11" s="1">
        <v>1747</v>
      </c>
      <c r="U11" s="1">
        <f>(T11-R11)*E10</f>
        <v>3600</v>
      </c>
      <c r="V11" s="1">
        <v>1837.22</v>
      </c>
      <c r="W11" s="10">
        <f>(V11-T11)*E10+0.2</f>
        <v>3609.000000000001</v>
      </c>
      <c r="X11" s="1">
        <v>1969</v>
      </c>
      <c r="Y11" s="10">
        <f>(X11-V11)*E10-0.2</f>
        <v>5270.999999999999</v>
      </c>
      <c r="Z11" s="1">
        <v>2084</v>
      </c>
      <c r="AA11" s="10">
        <f>(Z11-X11)*E10</f>
        <v>4600</v>
      </c>
      <c r="AB11" s="1">
        <v>2218</v>
      </c>
      <c r="AC11" s="1">
        <f>(AB11-Z11)*E10</f>
        <v>5360</v>
      </c>
      <c r="AD11" s="1">
        <v>2309</v>
      </c>
      <c r="AE11" s="8">
        <f>(AD11-AB11)*E10</f>
        <v>3640</v>
      </c>
    </row>
    <row r="12" spans="1:31" ht="15" customHeight="1">
      <c r="A12" s="38"/>
      <c r="B12" s="31">
        <v>4</v>
      </c>
      <c r="C12" s="34">
        <v>21729874</v>
      </c>
      <c r="D12" s="37" t="s">
        <v>20</v>
      </c>
      <c r="E12" s="34">
        <v>20</v>
      </c>
      <c r="F12" s="1" t="s">
        <v>18</v>
      </c>
      <c r="G12" s="1">
        <v>10</v>
      </c>
      <c r="H12" s="1">
        <v>12</v>
      </c>
      <c r="I12" s="1">
        <f>(H12-G12)*E12</f>
        <v>40</v>
      </c>
      <c r="J12" s="1">
        <v>13</v>
      </c>
      <c r="K12" s="1">
        <f>(J12-H12)*E12</f>
        <v>20</v>
      </c>
      <c r="L12" s="1">
        <v>15</v>
      </c>
      <c r="M12" s="1">
        <f>(L12-J12)*E12</f>
        <v>40</v>
      </c>
      <c r="N12" s="1">
        <v>16</v>
      </c>
      <c r="O12" s="1">
        <f>(N12-L12)*E12</f>
        <v>20</v>
      </c>
      <c r="P12" s="1">
        <v>18</v>
      </c>
      <c r="Q12" s="1">
        <f>(P12-N12)*E12</f>
        <v>40</v>
      </c>
      <c r="R12" s="1">
        <v>19.44</v>
      </c>
      <c r="S12" s="10">
        <f>(R12-P12)*E12+0.2</f>
        <v>29.000000000000025</v>
      </c>
      <c r="T12" s="1">
        <v>20</v>
      </c>
      <c r="U12" s="1">
        <f>(T12-R12)*E12-0.2</f>
        <v>10.999999999999975</v>
      </c>
      <c r="V12" s="1">
        <v>22.25</v>
      </c>
      <c r="W12" s="10">
        <f>(V12-T12)*E12</f>
        <v>45</v>
      </c>
      <c r="X12" s="1">
        <v>23.72</v>
      </c>
      <c r="Y12" s="10">
        <f>(X12-V12)*E12-0.4</f>
        <v>28.99999999999998</v>
      </c>
      <c r="Z12" s="1">
        <v>25</v>
      </c>
      <c r="AA12" s="10">
        <f>(Z12-X12)*E12</f>
        <v>25.600000000000023</v>
      </c>
      <c r="AB12" s="1">
        <v>26</v>
      </c>
      <c r="AC12" s="1">
        <f>(AB12-Z12)*E12</f>
        <v>20</v>
      </c>
      <c r="AD12" s="1">
        <v>27</v>
      </c>
      <c r="AE12" s="16">
        <f>(AD12-AB12)*E12</f>
        <v>20</v>
      </c>
    </row>
    <row r="13" spans="1:31" ht="15">
      <c r="A13" s="38"/>
      <c r="B13" s="32"/>
      <c r="C13" s="34"/>
      <c r="D13" s="32"/>
      <c r="E13" s="34"/>
      <c r="F13" s="1" t="s">
        <v>19</v>
      </c>
      <c r="G13" s="1">
        <v>12</v>
      </c>
      <c r="H13" s="1">
        <v>14</v>
      </c>
      <c r="I13" s="1">
        <f>(H13-G13)*E12</f>
        <v>40</v>
      </c>
      <c r="J13" s="1">
        <v>16</v>
      </c>
      <c r="K13" s="1">
        <f>(J13-H13)*E12</f>
        <v>40</v>
      </c>
      <c r="L13" s="1">
        <v>18</v>
      </c>
      <c r="M13" s="1">
        <f>(L13-J13)*E12</f>
        <v>40</v>
      </c>
      <c r="N13" s="1">
        <v>19</v>
      </c>
      <c r="O13" s="1">
        <f t="shared" si="0"/>
        <v>20</v>
      </c>
      <c r="P13" s="1">
        <v>21</v>
      </c>
      <c r="Q13" s="1">
        <f>(P13-N13)*E12</f>
        <v>40</v>
      </c>
      <c r="R13" s="1">
        <v>23</v>
      </c>
      <c r="S13" s="1">
        <f>(R13-P13)*E12</f>
        <v>40</v>
      </c>
      <c r="T13" s="1">
        <v>24</v>
      </c>
      <c r="U13" s="1">
        <f>(T13-R13)*E12</f>
        <v>20</v>
      </c>
      <c r="V13" s="1">
        <v>25.99</v>
      </c>
      <c r="W13" s="10">
        <f>(V13-T13)*E12+0.2</f>
        <v>39.99999999999997</v>
      </c>
      <c r="X13" s="18">
        <v>27.7</v>
      </c>
      <c r="Y13" s="10">
        <f>(X13-V13)*E12-0.2</f>
        <v>34.000000000000014</v>
      </c>
      <c r="Z13" s="1">
        <v>29</v>
      </c>
      <c r="AA13" s="10">
        <f>(Z13-X13)*E12</f>
        <v>26.000000000000014</v>
      </c>
      <c r="AB13" s="1">
        <v>30</v>
      </c>
      <c r="AC13" s="1">
        <f>(AB13-Z13)*E12</f>
        <v>20</v>
      </c>
      <c r="AD13" s="1">
        <v>32</v>
      </c>
      <c r="AE13" s="8">
        <f>(AD13-AB13)*E12</f>
        <v>40</v>
      </c>
    </row>
    <row r="14" spans="1:31" ht="15">
      <c r="A14" s="38"/>
      <c r="B14" s="31">
        <v>7</v>
      </c>
      <c r="C14" s="34">
        <v>21719032</v>
      </c>
      <c r="D14" s="34" t="s">
        <v>23</v>
      </c>
      <c r="E14" s="34">
        <v>1</v>
      </c>
      <c r="F14" s="1" t="s">
        <v>18</v>
      </c>
      <c r="G14" s="1">
        <v>3099</v>
      </c>
      <c r="H14" s="1">
        <v>3569</v>
      </c>
      <c r="I14" s="1">
        <f>(H14-G14)*E14</f>
        <v>470</v>
      </c>
      <c r="J14" s="1">
        <v>3992</v>
      </c>
      <c r="K14" s="1">
        <f>(J14-H14)*E14</f>
        <v>423</v>
      </c>
      <c r="L14" s="1">
        <v>4347</v>
      </c>
      <c r="M14" s="1">
        <f>(L14-J14)*E14</f>
        <v>355</v>
      </c>
      <c r="N14" s="1">
        <v>4778</v>
      </c>
      <c r="O14" s="1">
        <f>(N14-L14)*E14</f>
        <v>431</v>
      </c>
      <c r="P14" s="1">
        <v>5171</v>
      </c>
      <c r="Q14" s="1">
        <f>(P14-N14)*E14</f>
        <v>393</v>
      </c>
      <c r="R14" s="1">
        <v>5580</v>
      </c>
      <c r="S14" s="1">
        <f>(R14-P14)*E14</f>
        <v>409</v>
      </c>
      <c r="T14" s="1">
        <v>5978</v>
      </c>
      <c r="U14" s="1">
        <f>(T14-R14)*E14</f>
        <v>398</v>
      </c>
      <c r="V14" s="1">
        <v>6373.04</v>
      </c>
      <c r="W14" s="10">
        <f>(V14-T14)*E14-0.04</f>
        <v>394.99999999999994</v>
      </c>
      <c r="X14" s="1">
        <v>6819</v>
      </c>
      <c r="Y14" s="10">
        <f>(X14-V14)*E14+0.04</f>
        <v>446.00000000000006</v>
      </c>
      <c r="Z14" s="1">
        <v>7255</v>
      </c>
      <c r="AA14" s="10">
        <f>(Z14-X14)*E14</f>
        <v>436</v>
      </c>
      <c r="AB14" s="1">
        <v>7645</v>
      </c>
      <c r="AC14" s="1">
        <f>(AB14-Z14)*E14</f>
        <v>390</v>
      </c>
      <c r="AD14" s="1">
        <v>8018</v>
      </c>
      <c r="AE14" s="8">
        <f>(AD14-AB14)*E14</f>
        <v>373</v>
      </c>
    </row>
    <row r="15" spans="1:31" ht="15">
      <c r="A15" s="38"/>
      <c r="B15" s="32"/>
      <c r="C15" s="34"/>
      <c r="D15" s="34"/>
      <c r="E15" s="34"/>
      <c r="F15" s="1" t="s">
        <v>19</v>
      </c>
      <c r="G15" s="1">
        <v>2258</v>
      </c>
      <c r="H15" s="1">
        <v>2744</v>
      </c>
      <c r="I15" s="1">
        <f>(H15-G15)*E14</f>
        <v>486</v>
      </c>
      <c r="J15" s="1">
        <v>3035</v>
      </c>
      <c r="K15" s="1">
        <f>(J15-H15)*E14</f>
        <v>291</v>
      </c>
      <c r="L15" s="1">
        <v>3391</v>
      </c>
      <c r="M15" s="1">
        <f>(L15-J15)*E14</f>
        <v>356</v>
      </c>
      <c r="N15" s="1">
        <v>3669</v>
      </c>
      <c r="O15" s="1">
        <f t="shared" si="0"/>
        <v>278</v>
      </c>
      <c r="P15" s="1">
        <v>3968</v>
      </c>
      <c r="Q15" s="1">
        <f>(P15-N15)*E14</f>
        <v>299</v>
      </c>
      <c r="R15" s="1">
        <v>4296</v>
      </c>
      <c r="S15" s="1">
        <f>(R15-P15)*E14</f>
        <v>328</v>
      </c>
      <c r="T15" s="1">
        <v>4576</v>
      </c>
      <c r="U15" s="1">
        <f>(T15-R15)*E14</f>
        <v>280</v>
      </c>
      <c r="V15" s="1">
        <v>4857.12</v>
      </c>
      <c r="W15" s="10">
        <f>(V15-T15)*E14-0.12</f>
        <v>280.9999999999999</v>
      </c>
      <c r="X15" s="1">
        <v>5185</v>
      </c>
      <c r="Y15" s="10">
        <f>(X15-V15)*E14+0.12</f>
        <v>328.0000000000001</v>
      </c>
      <c r="Z15" s="1">
        <v>5476</v>
      </c>
      <c r="AA15" s="10">
        <f>(Z15-X15)*E14</f>
        <v>291</v>
      </c>
      <c r="AB15" s="1">
        <v>5831</v>
      </c>
      <c r="AC15" s="1">
        <f>(AB15-Z15)*E14</f>
        <v>355</v>
      </c>
      <c r="AD15" s="1">
        <v>6081</v>
      </c>
      <c r="AE15" s="8">
        <f>(AD15-AB15)*E14</f>
        <v>250</v>
      </c>
    </row>
    <row r="16" spans="1:31" ht="15">
      <c r="A16" s="38"/>
      <c r="B16" s="31">
        <v>8</v>
      </c>
      <c r="C16" s="34">
        <v>21719014</v>
      </c>
      <c r="D16" s="35" t="s">
        <v>21</v>
      </c>
      <c r="E16" s="35">
        <v>1</v>
      </c>
      <c r="F16" s="1" t="s">
        <v>18</v>
      </c>
      <c r="G16" s="1">
        <v>4592</v>
      </c>
      <c r="H16" s="1">
        <v>5357</v>
      </c>
      <c r="I16" s="1">
        <f>(H16-G16)*E16</f>
        <v>765</v>
      </c>
      <c r="J16" s="1">
        <v>6057</v>
      </c>
      <c r="K16" s="1">
        <f>(J16-H16)*E16</f>
        <v>700</v>
      </c>
      <c r="L16" s="1">
        <v>6634</v>
      </c>
      <c r="M16" s="1">
        <f>(L16-J16)*E16</f>
        <v>577</v>
      </c>
      <c r="N16" s="1">
        <v>7218</v>
      </c>
      <c r="O16" s="1">
        <f>(N16-L16)*E16</f>
        <v>584</v>
      </c>
      <c r="P16" s="1">
        <v>7622</v>
      </c>
      <c r="Q16" s="10">
        <f>(P16-N16)*E16</f>
        <v>404</v>
      </c>
      <c r="R16" s="1">
        <v>8047</v>
      </c>
      <c r="S16" s="1">
        <f>(R16-P16)*E16</f>
        <v>425</v>
      </c>
      <c r="T16" s="1">
        <v>8552</v>
      </c>
      <c r="U16" s="1">
        <f>(T16-R16)*E16</f>
        <v>505</v>
      </c>
      <c r="V16" s="1">
        <v>9041.06</v>
      </c>
      <c r="W16" s="10">
        <f>(V16-T16)*E16-0.06</f>
        <v>488.9999999999995</v>
      </c>
      <c r="X16" s="1">
        <v>9596</v>
      </c>
      <c r="Y16" s="10">
        <f>(X16-V16)*E16+0.06</f>
        <v>555.0000000000005</v>
      </c>
      <c r="Z16" s="1">
        <v>10255</v>
      </c>
      <c r="AA16" s="10">
        <f>(Z16-X16)*E16</f>
        <v>659</v>
      </c>
      <c r="AB16" s="1">
        <v>10895</v>
      </c>
      <c r="AC16" s="1">
        <f>(AB16-Z16)*E16</f>
        <v>640</v>
      </c>
      <c r="AD16" s="1">
        <v>11496</v>
      </c>
      <c r="AE16" s="8">
        <f>(AD16-AB16)*E16</f>
        <v>601</v>
      </c>
    </row>
    <row r="17" spans="1:31" ht="15">
      <c r="A17" s="38"/>
      <c r="B17" s="32"/>
      <c r="C17" s="34"/>
      <c r="D17" s="36"/>
      <c r="E17" s="36"/>
      <c r="F17" s="1" t="s">
        <v>19</v>
      </c>
      <c r="G17" s="1">
        <v>5772</v>
      </c>
      <c r="H17" s="1">
        <v>7027</v>
      </c>
      <c r="I17" s="1">
        <f>(H17-G17)*E16</f>
        <v>1255</v>
      </c>
      <c r="J17" s="1">
        <v>7912</v>
      </c>
      <c r="K17" s="1">
        <f>(J17-H17)*E16</f>
        <v>885</v>
      </c>
      <c r="L17" s="1">
        <v>8968</v>
      </c>
      <c r="M17" s="1">
        <f>(L17-J17)*E16</f>
        <v>1056</v>
      </c>
      <c r="N17" s="1">
        <v>9803</v>
      </c>
      <c r="O17" s="1">
        <f t="shared" si="0"/>
        <v>835</v>
      </c>
      <c r="P17" s="1">
        <v>10433</v>
      </c>
      <c r="Q17" s="1">
        <f>(P17-N17)*E16</f>
        <v>630</v>
      </c>
      <c r="R17" s="1">
        <v>11075</v>
      </c>
      <c r="S17" s="1">
        <f>(R17-P17)*E16</f>
        <v>642</v>
      </c>
      <c r="T17" s="1">
        <v>11760</v>
      </c>
      <c r="U17" s="1">
        <f>(T17-R17)*E16</f>
        <v>685</v>
      </c>
      <c r="V17" s="1">
        <v>12417.51</v>
      </c>
      <c r="W17" s="10">
        <f>(V17-T17)*E16+0.49</f>
        <v>658.0000000000002</v>
      </c>
      <c r="X17" s="1">
        <v>13195</v>
      </c>
      <c r="Y17" s="10">
        <f>(X17-V17)*E16-0.49</f>
        <v>776.9999999999998</v>
      </c>
      <c r="Z17" s="1">
        <v>13962</v>
      </c>
      <c r="AA17" s="10">
        <f>(Z17-X17)*E16</f>
        <v>767</v>
      </c>
      <c r="AB17" s="1">
        <v>14885</v>
      </c>
      <c r="AC17" s="1">
        <f>(AB17-Z17)*E16</f>
        <v>923</v>
      </c>
      <c r="AD17" s="1">
        <v>15550</v>
      </c>
      <c r="AE17" s="8">
        <f>(AD17-AB17)*E16</f>
        <v>665</v>
      </c>
    </row>
    <row r="18" spans="1:31" ht="15">
      <c r="A18" s="38"/>
      <c r="B18" s="31">
        <v>6</v>
      </c>
      <c r="C18" s="34">
        <v>21664287</v>
      </c>
      <c r="D18" s="35" t="s">
        <v>17</v>
      </c>
      <c r="E18" s="35">
        <v>40</v>
      </c>
      <c r="F18" s="1" t="s">
        <v>18</v>
      </c>
      <c r="G18" s="1">
        <v>1040</v>
      </c>
      <c r="H18" s="1">
        <v>1225</v>
      </c>
      <c r="I18" s="1">
        <f>(H18-G18)*E18</f>
        <v>7400</v>
      </c>
      <c r="J18" s="1">
        <v>1385</v>
      </c>
      <c r="K18" s="1">
        <f>(J18-H18)*E18</f>
        <v>6400</v>
      </c>
      <c r="L18" s="1">
        <v>1514</v>
      </c>
      <c r="M18" s="1">
        <f>(L18-J18)*E18</f>
        <v>5160</v>
      </c>
      <c r="N18" s="1">
        <v>1663</v>
      </c>
      <c r="O18" s="1">
        <f>(N18-L18)*E18</f>
        <v>5960</v>
      </c>
      <c r="P18" s="1">
        <v>1777</v>
      </c>
      <c r="Q18" s="10">
        <f>(P18-N18)*E18</f>
        <v>4560</v>
      </c>
      <c r="R18" s="1">
        <v>1886</v>
      </c>
      <c r="S18" s="1">
        <f>(R18-P18)*E18</f>
        <v>4360</v>
      </c>
      <c r="T18" s="1">
        <v>1996</v>
      </c>
      <c r="U18" s="1">
        <f>(T18-R18)*E18</f>
        <v>4400</v>
      </c>
      <c r="V18" s="1">
        <v>2112.8</v>
      </c>
      <c r="W18" s="10">
        <f>(V18-T18)*E18</f>
        <v>4672.000000000007</v>
      </c>
      <c r="X18" s="1">
        <v>2267</v>
      </c>
      <c r="Y18" s="10">
        <f>(X18-V18)*E18</f>
        <v>6167.999999999993</v>
      </c>
      <c r="Z18" s="1">
        <v>2429</v>
      </c>
      <c r="AA18" s="10">
        <f>(Z18-X18)*E18</f>
        <v>6480</v>
      </c>
      <c r="AB18" s="1">
        <v>2575</v>
      </c>
      <c r="AC18" s="1">
        <f>(AB18-Z18)*E18</f>
        <v>5840</v>
      </c>
      <c r="AD18" s="1">
        <v>2712</v>
      </c>
      <c r="AE18" s="8">
        <f>(AD18-AB18)*E18</f>
        <v>5480</v>
      </c>
    </row>
    <row r="19" spans="1:31" ht="15">
      <c r="A19" s="38"/>
      <c r="B19" s="32"/>
      <c r="C19" s="34"/>
      <c r="D19" s="36"/>
      <c r="E19" s="36"/>
      <c r="F19" s="1" t="s">
        <v>19</v>
      </c>
      <c r="G19" s="1">
        <v>920</v>
      </c>
      <c r="H19" s="1">
        <v>1153</v>
      </c>
      <c r="I19" s="1">
        <f>(H19-G19)*E18</f>
        <v>9320</v>
      </c>
      <c r="J19" s="1">
        <v>1284</v>
      </c>
      <c r="K19" s="1">
        <f>(J19-H19)*E18</f>
        <v>5240</v>
      </c>
      <c r="L19" s="1">
        <v>1441</v>
      </c>
      <c r="M19" s="1">
        <f>(L19-J19)*E18</f>
        <v>6280</v>
      </c>
      <c r="N19" s="1">
        <v>1560</v>
      </c>
      <c r="O19" s="1">
        <f t="shared" si="0"/>
        <v>4760</v>
      </c>
      <c r="P19" s="1">
        <v>1667</v>
      </c>
      <c r="Q19" s="1">
        <f>(P19-N19)*E18</f>
        <v>4280</v>
      </c>
      <c r="R19" s="1">
        <v>1771</v>
      </c>
      <c r="S19" s="1">
        <f>(R19-P19)*E18</f>
        <v>4160</v>
      </c>
      <c r="T19" s="1">
        <v>1859</v>
      </c>
      <c r="U19" s="1">
        <f>(T19-R19)*E18</f>
        <v>3520</v>
      </c>
      <c r="V19" s="1">
        <v>1954.13</v>
      </c>
      <c r="W19" s="10">
        <f>(V19-T19)*E18-0.2</f>
        <v>3805.0000000000045</v>
      </c>
      <c r="X19" s="1">
        <v>2099</v>
      </c>
      <c r="Y19" s="10">
        <f>(X19-V19)*E18+0.2</f>
        <v>5794.999999999995</v>
      </c>
      <c r="Z19" s="1">
        <v>2228</v>
      </c>
      <c r="AA19" s="10">
        <f>(Z19-X19)*E18</f>
        <v>5160</v>
      </c>
      <c r="AB19" s="1">
        <v>2384</v>
      </c>
      <c r="AC19" s="1">
        <f>(AB19-Z19)*E18</f>
        <v>6240</v>
      </c>
      <c r="AD19" s="1">
        <v>2490</v>
      </c>
      <c r="AE19" s="8">
        <f>(AD19-AB19)*E18</f>
        <v>4240</v>
      </c>
    </row>
    <row r="20" spans="1:33" ht="15" customHeight="1">
      <c r="A20" s="38"/>
      <c r="B20" s="31">
        <v>10</v>
      </c>
      <c r="C20" s="34">
        <v>53264</v>
      </c>
      <c r="D20" s="34" t="s">
        <v>17</v>
      </c>
      <c r="E20" s="34">
        <v>20</v>
      </c>
      <c r="F20" s="1" t="s">
        <v>18</v>
      </c>
      <c r="G20" s="1">
        <v>17301</v>
      </c>
      <c r="H20" s="1">
        <v>17446</v>
      </c>
      <c r="I20" s="1">
        <f>(H20-G20)*E20</f>
        <v>2900</v>
      </c>
      <c r="J20" s="1">
        <v>17574</v>
      </c>
      <c r="K20" s="1">
        <f>(J20-H20)*E20</f>
        <v>2560</v>
      </c>
      <c r="L20" s="1">
        <v>17682</v>
      </c>
      <c r="M20" s="1">
        <f>(L20-J20)*E20</f>
        <v>2160</v>
      </c>
      <c r="N20" s="1">
        <v>17800</v>
      </c>
      <c r="O20" s="1">
        <f>(N20-L20)*E20</f>
        <v>2360</v>
      </c>
      <c r="P20" s="1">
        <v>17888</v>
      </c>
      <c r="Q20" s="1">
        <f>(P20-N20)*E20</f>
        <v>1760</v>
      </c>
      <c r="R20" s="1">
        <v>17973</v>
      </c>
      <c r="S20" s="1">
        <f>(R20-P20)*E20</f>
        <v>1700</v>
      </c>
      <c r="T20" s="1">
        <v>18082</v>
      </c>
      <c r="U20" s="1">
        <f>(T20-R20)*E20</f>
        <v>2180</v>
      </c>
      <c r="V20" s="1">
        <v>18263</v>
      </c>
      <c r="W20" s="10">
        <f>(V20-T20)*E20</f>
        <v>3620</v>
      </c>
      <c r="X20" s="1">
        <v>18525</v>
      </c>
      <c r="Y20" s="10">
        <f>(X20-V20)*E20</f>
        <v>5240</v>
      </c>
      <c r="Z20" s="1">
        <v>18775</v>
      </c>
      <c r="AA20" s="10">
        <f>(Z20-X20)*E20</f>
        <v>5000</v>
      </c>
      <c r="AB20" s="8">
        <v>19051</v>
      </c>
      <c r="AC20" s="1">
        <f>(AB20-Z20)*E20</f>
        <v>5520</v>
      </c>
      <c r="AD20" s="8">
        <v>19196</v>
      </c>
      <c r="AE20" s="8">
        <f>(AD20-AB20)*E20</f>
        <v>2900</v>
      </c>
      <c r="AF20" s="54" t="s">
        <v>44</v>
      </c>
      <c r="AG20" s="54"/>
    </row>
    <row r="21" spans="1:33" ht="15" customHeight="1">
      <c r="A21" s="38"/>
      <c r="B21" s="32"/>
      <c r="C21" s="34"/>
      <c r="D21" s="34"/>
      <c r="E21" s="34"/>
      <c r="F21" s="1" t="s">
        <v>19</v>
      </c>
      <c r="G21" s="1">
        <v>16835</v>
      </c>
      <c r="H21" s="1">
        <v>17052</v>
      </c>
      <c r="I21" s="1">
        <f>(H21-G21)*E20</f>
        <v>4340</v>
      </c>
      <c r="J21" s="1">
        <v>17185</v>
      </c>
      <c r="K21" s="1">
        <f>(J21-H21)*E20</f>
        <v>2660</v>
      </c>
      <c r="L21" s="1">
        <v>17336</v>
      </c>
      <c r="M21" s="1">
        <f>(L21-J21)*E20</f>
        <v>3020</v>
      </c>
      <c r="N21" s="1">
        <v>17450</v>
      </c>
      <c r="O21" s="1">
        <f t="shared" si="0"/>
        <v>2280</v>
      </c>
      <c r="P21" s="1">
        <v>17551</v>
      </c>
      <c r="Q21" s="1">
        <f>(P21-N21)*E20</f>
        <v>2020</v>
      </c>
      <c r="R21" s="1">
        <v>17649</v>
      </c>
      <c r="S21" s="1">
        <f>(R21-P21)*E20</f>
        <v>1960</v>
      </c>
      <c r="T21" s="1">
        <v>17716</v>
      </c>
      <c r="U21" s="1">
        <f>(T21-R21)*E20</f>
        <v>1340</v>
      </c>
      <c r="V21" s="1">
        <v>17716</v>
      </c>
      <c r="W21" s="10">
        <f>(V21-T21)*E20</f>
        <v>0</v>
      </c>
      <c r="X21" s="1">
        <v>17716</v>
      </c>
      <c r="Y21" s="10">
        <f>(X21-V21)*E20</f>
        <v>0</v>
      </c>
      <c r="Z21" s="1">
        <v>17716</v>
      </c>
      <c r="AA21" s="10">
        <f>(Z21-X21)*E20</f>
        <v>0</v>
      </c>
      <c r="AB21" s="1">
        <v>17716</v>
      </c>
      <c r="AC21" s="1">
        <f>(AB21-Z21)*E20</f>
        <v>0</v>
      </c>
      <c r="AD21" s="8">
        <v>17716</v>
      </c>
      <c r="AE21" s="8">
        <f>(AD21-AB21)*E20</f>
        <v>0</v>
      </c>
      <c r="AF21" s="55"/>
      <c r="AG21" s="55"/>
    </row>
    <row r="22" spans="1:33" ht="15">
      <c r="A22" s="38"/>
      <c r="B22" s="21"/>
      <c r="C22" s="56">
        <v>710374</v>
      </c>
      <c r="D22" s="34" t="s">
        <v>17</v>
      </c>
      <c r="E22" s="34">
        <v>20</v>
      </c>
      <c r="F22" s="1" t="s">
        <v>18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0"/>
      <c r="X22" s="1"/>
      <c r="Y22" s="10"/>
      <c r="Z22" s="1"/>
      <c r="AA22" s="10"/>
      <c r="AB22" s="1">
        <v>0.7</v>
      </c>
      <c r="AC22" s="1"/>
      <c r="AD22" s="1">
        <v>33</v>
      </c>
      <c r="AE22" s="8">
        <f>(AD22-AB22)*E22</f>
        <v>646</v>
      </c>
      <c r="AF22" s="22"/>
      <c r="AG22" s="23"/>
    </row>
    <row r="23" spans="1:31" ht="15">
      <c r="A23" s="38"/>
      <c r="B23" s="21"/>
      <c r="C23" s="56"/>
      <c r="D23" s="34"/>
      <c r="E23" s="34"/>
      <c r="F23" s="1" t="s">
        <v>19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0"/>
      <c r="X23" s="1"/>
      <c r="Y23" s="10"/>
      <c r="Z23" s="1"/>
      <c r="AA23" s="10"/>
      <c r="AB23" s="1">
        <v>0.1</v>
      </c>
      <c r="AC23" s="1"/>
      <c r="AD23" s="1">
        <v>30</v>
      </c>
      <c r="AE23" s="8">
        <f>(AD23-AB23)*E22</f>
        <v>598</v>
      </c>
    </row>
    <row r="24" spans="1:31" ht="15" customHeight="1">
      <c r="A24" s="38"/>
      <c r="B24" s="31">
        <v>9</v>
      </c>
      <c r="C24" s="34">
        <v>21713204</v>
      </c>
      <c r="D24" s="37" t="s">
        <v>20</v>
      </c>
      <c r="E24" s="34">
        <v>20</v>
      </c>
      <c r="F24" s="1" t="s">
        <v>18</v>
      </c>
      <c r="G24" s="1">
        <v>3.39</v>
      </c>
      <c r="H24" s="1">
        <v>3.39</v>
      </c>
      <c r="I24" s="1">
        <f>(H24-G24)*E24</f>
        <v>0</v>
      </c>
      <c r="J24" s="1">
        <v>4</v>
      </c>
      <c r="K24" s="17">
        <f>(J24-H24)*E24-0.2</f>
        <v>11.999999999999998</v>
      </c>
      <c r="L24" s="1">
        <v>4</v>
      </c>
      <c r="M24" s="1">
        <f>(L24-J24)*E24</f>
        <v>0</v>
      </c>
      <c r="N24" s="1">
        <v>5.43</v>
      </c>
      <c r="O24" s="1">
        <f>(N24-L24)*E24+0.4</f>
        <v>28.999999999999993</v>
      </c>
      <c r="P24" s="18">
        <v>6</v>
      </c>
      <c r="Q24" s="10">
        <f>(P24-N24)*E24-0.4</f>
        <v>11.000000000000005</v>
      </c>
      <c r="R24" s="1">
        <v>6</v>
      </c>
      <c r="S24" s="1">
        <f>(R24-P24)*E24</f>
        <v>0</v>
      </c>
      <c r="T24" s="1">
        <v>6</v>
      </c>
      <c r="U24" s="1">
        <f>(T24-R24)*E24</f>
        <v>0</v>
      </c>
      <c r="V24" s="1">
        <v>7.34</v>
      </c>
      <c r="W24" s="10">
        <f>(V24-T24)*E24+0.2</f>
        <v>26.999999999999996</v>
      </c>
      <c r="X24" s="1">
        <v>7.85</v>
      </c>
      <c r="Y24" s="10">
        <f>(X24-V24)*E24-0.2</f>
        <v>9.999999999999996</v>
      </c>
      <c r="Z24" s="1">
        <v>8.34</v>
      </c>
      <c r="AA24" s="10">
        <f>(Z24-X24)*E24+0.2</f>
        <v>10.000000000000004</v>
      </c>
      <c r="AB24" s="1">
        <v>8.79</v>
      </c>
      <c r="AC24" s="1">
        <f>(AB24-Z24)*E24</f>
        <v>8.999999999999986</v>
      </c>
      <c r="AD24" s="1">
        <v>9</v>
      </c>
      <c r="AE24" s="18">
        <f>(AD24-AB24)*E24-0.2</f>
        <v>4.000000000000017</v>
      </c>
    </row>
    <row r="25" spans="1:31" ht="15.75" customHeight="1">
      <c r="A25" s="38"/>
      <c r="B25" s="32"/>
      <c r="C25" s="34"/>
      <c r="D25" s="32"/>
      <c r="E25" s="34"/>
      <c r="F25" s="1" t="s">
        <v>19</v>
      </c>
      <c r="G25" s="1">
        <v>3.46</v>
      </c>
      <c r="H25" s="1">
        <v>4</v>
      </c>
      <c r="I25" s="17">
        <f>(H25-G25)*E24+0.2</f>
        <v>11</v>
      </c>
      <c r="J25" s="1">
        <v>4.84</v>
      </c>
      <c r="K25" s="17">
        <f>(J25-H25)*E24+0.2</f>
        <v>16.999999999999996</v>
      </c>
      <c r="L25" s="1">
        <v>5.5</v>
      </c>
      <c r="M25" s="18">
        <f>(L25-J25)*E24-0.2</f>
        <v>13.000000000000004</v>
      </c>
      <c r="N25" s="1">
        <v>6.05</v>
      </c>
      <c r="O25" s="1">
        <f t="shared" si="0"/>
        <v>10.999999999999996</v>
      </c>
      <c r="P25" s="1">
        <v>6.6</v>
      </c>
      <c r="Q25" s="10">
        <f>(P25-N25)*E24</f>
        <v>10.999999999999996</v>
      </c>
      <c r="R25" s="1">
        <v>7</v>
      </c>
      <c r="S25" s="10">
        <f>(R25-P25)*E24</f>
        <v>8.000000000000007</v>
      </c>
      <c r="T25" s="1">
        <v>7</v>
      </c>
      <c r="U25" s="1">
        <f>(T25-R25)*E24</f>
        <v>0</v>
      </c>
      <c r="V25" s="1">
        <v>8.2</v>
      </c>
      <c r="W25" s="10">
        <f>(V25-T25)*E24</f>
        <v>23.999999999999986</v>
      </c>
      <c r="X25" s="1">
        <v>8.79</v>
      </c>
      <c r="Y25" s="10">
        <f>(X25-V25)*E24+0.2</f>
        <v>11.999999999999996</v>
      </c>
      <c r="Z25" s="1">
        <v>9.31</v>
      </c>
      <c r="AA25" s="10">
        <f>(Z25-X25)*E24-0.4</f>
        <v>10.000000000000027</v>
      </c>
      <c r="AB25" s="1">
        <v>9.9</v>
      </c>
      <c r="AC25" s="10">
        <f>(AB25-Z25)*E24+0.2</f>
        <v>11.999999999999996</v>
      </c>
      <c r="AD25" s="1">
        <v>10</v>
      </c>
      <c r="AE25" s="10">
        <f>(AD25-AB25)*E24</f>
        <v>1.999999999999993</v>
      </c>
    </row>
    <row r="26" spans="1:31" ht="15" hidden="1">
      <c r="A26" s="38"/>
      <c r="B26" s="31"/>
      <c r="C26" s="42" t="s">
        <v>24</v>
      </c>
      <c r="D26" s="43"/>
      <c r="E26" s="44"/>
      <c r="F26" s="1" t="s">
        <v>18</v>
      </c>
      <c r="G26" s="1"/>
      <c r="H26" s="1"/>
      <c r="I26" s="1">
        <f>-I28</f>
        <v>-438</v>
      </c>
      <c r="J26" s="1"/>
      <c r="K26" s="1">
        <f>-K28</f>
        <v>9402</v>
      </c>
      <c r="L26" s="1"/>
      <c r="M26" s="1">
        <f>-M28</f>
        <v>-10140</v>
      </c>
      <c r="N26" s="1"/>
      <c r="O26" s="1">
        <f>-O28</f>
        <v>-312</v>
      </c>
      <c r="P26" s="1"/>
      <c r="Q26" s="1">
        <v>0</v>
      </c>
      <c r="R26" s="1"/>
      <c r="S26" s="1">
        <f>-S28</f>
        <v>0</v>
      </c>
      <c r="T26" s="1"/>
      <c r="U26" s="1">
        <f>-U28</f>
        <v>0</v>
      </c>
      <c r="V26" s="1"/>
      <c r="W26" s="10">
        <f>-W28</f>
        <v>0</v>
      </c>
      <c r="X26" s="1"/>
      <c r="Y26" s="10">
        <f aca="true" t="shared" si="1" ref="Y26:Y33">X26-V26</f>
        <v>0</v>
      </c>
      <c r="Z26" s="1"/>
      <c r="AA26" s="10">
        <f>-AA28</f>
        <v>0</v>
      </c>
      <c r="AB26" s="1"/>
      <c r="AC26" s="1">
        <f>-AC28</f>
        <v>0</v>
      </c>
      <c r="AD26" s="1"/>
      <c r="AE26" s="1">
        <f>-AE28</f>
        <v>0</v>
      </c>
    </row>
    <row r="27" spans="1:31" ht="15" hidden="1">
      <c r="A27" s="38"/>
      <c r="B27" s="32"/>
      <c r="C27" s="45"/>
      <c r="D27" s="46"/>
      <c r="E27" s="47"/>
      <c r="F27" s="1" t="s">
        <v>19</v>
      </c>
      <c r="G27" s="1"/>
      <c r="H27" s="1"/>
      <c r="I27" s="1">
        <f>-I29</f>
        <v>-432</v>
      </c>
      <c r="J27" s="1"/>
      <c r="K27" s="1">
        <f>-K29</f>
        <v>9396</v>
      </c>
      <c r="L27" s="1"/>
      <c r="M27" s="1">
        <f>-M29</f>
        <v>-10140</v>
      </c>
      <c r="N27" s="1"/>
      <c r="O27" s="1">
        <f>-O29</f>
        <v>-312</v>
      </c>
      <c r="P27" s="1"/>
      <c r="Q27" s="1">
        <v>0</v>
      </c>
      <c r="R27" s="1"/>
      <c r="S27" s="1">
        <f>-S29</f>
        <v>0</v>
      </c>
      <c r="T27" s="1"/>
      <c r="U27" s="1">
        <f>-U29</f>
        <v>0</v>
      </c>
      <c r="V27" s="1"/>
      <c r="W27" s="10">
        <f>-W29</f>
        <v>0</v>
      </c>
      <c r="X27" s="1"/>
      <c r="Y27" s="10">
        <f t="shared" si="1"/>
        <v>0</v>
      </c>
      <c r="Z27" s="1"/>
      <c r="AA27" s="10">
        <f>-AA29</f>
        <v>0</v>
      </c>
      <c r="AB27" s="1"/>
      <c r="AC27" s="1">
        <f>-AC29</f>
        <v>0</v>
      </c>
      <c r="AD27" s="1"/>
      <c r="AE27" s="1">
        <f>-AE29</f>
        <v>0</v>
      </c>
    </row>
    <row r="28" spans="1:31" ht="39.75" customHeight="1" hidden="1">
      <c r="A28" s="38"/>
      <c r="B28" s="31"/>
      <c r="C28" s="40">
        <v>960903</v>
      </c>
      <c r="D28" s="37" t="s">
        <v>25</v>
      </c>
      <c r="E28" s="40">
        <f>30/5</f>
        <v>6</v>
      </c>
      <c r="F28" s="1" t="s">
        <v>18</v>
      </c>
      <c r="G28" s="1">
        <f>2988/2</f>
        <v>1494</v>
      </c>
      <c r="H28" s="1">
        <v>1567</v>
      </c>
      <c r="I28" s="1">
        <f>(H28-G28)*E28</f>
        <v>438</v>
      </c>
      <c r="J28" s="1"/>
      <c r="K28" s="1">
        <f>(J28-H28)*E28</f>
        <v>-9402</v>
      </c>
      <c r="L28" s="1">
        <v>1690</v>
      </c>
      <c r="M28" s="1">
        <f>(L28-J28)*E28</f>
        <v>10140</v>
      </c>
      <c r="N28" s="1">
        <v>1742</v>
      </c>
      <c r="O28" s="1">
        <f>(N28-L28)*E28</f>
        <v>312</v>
      </c>
      <c r="P28" s="1">
        <v>0</v>
      </c>
      <c r="Q28" s="1">
        <v>0</v>
      </c>
      <c r="R28" s="1">
        <v>0</v>
      </c>
      <c r="S28" s="1">
        <f>(R28-P28)*E28</f>
        <v>0</v>
      </c>
      <c r="T28" s="1"/>
      <c r="U28" s="1">
        <f>(T28-R28)*E28</f>
        <v>0</v>
      </c>
      <c r="V28" s="1"/>
      <c r="W28" s="10">
        <f>(V28-T28)*E28</f>
        <v>0</v>
      </c>
      <c r="X28" s="1"/>
      <c r="Y28" s="10">
        <f t="shared" si="1"/>
        <v>0</v>
      </c>
      <c r="Z28" s="1"/>
      <c r="AA28" s="10">
        <f>(Z28-X28)*E28</f>
        <v>0</v>
      </c>
      <c r="AB28" s="1"/>
      <c r="AC28" s="1">
        <f>(AB28-Z28)*E28</f>
        <v>0</v>
      </c>
      <c r="AD28" s="1"/>
      <c r="AE28" s="1">
        <f>(AD28-AB28)*E28</f>
        <v>0</v>
      </c>
    </row>
    <row r="29" spans="1:31" ht="34.5" customHeight="1" hidden="1">
      <c r="A29" s="38"/>
      <c r="B29" s="32"/>
      <c r="C29" s="41"/>
      <c r="D29" s="32"/>
      <c r="E29" s="41"/>
      <c r="F29" s="1" t="s">
        <v>19</v>
      </c>
      <c r="G29" s="1">
        <v>1494</v>
      </c>
      <c r="H29" s="1">
        <v>1566</v>
      </c>
      <c r="I29" s="1">
        <f>(H29-G29)*E28</f>
        <v>432</v>
      </c>
      <c r="J29" s="1"/>
      <c r="K29" s="1">
        <f>(J29-H29)*E28</f>
        <v>-9396</v>
      </c>
      <c r="L29" s="1">
        <v>1690</v>
      </c>
      <c r="M29" s="1">
        <f>(L29-J29)*E28</f>
        <v>10140</v>
      </c>
      <c r="N29" s="1">
        <v>1742</v>
      </c>
      <c r="O29" s="1">
        <f>(N29-L29)*E28</f>
        <v>312</v>
      </c>
      <c r="P29" s="1">
        <v>0</v>
      </c>
      <c r="Q29" s="1">
        <v>0</v>
      </c>
      <c r="R29" s="1">
        <v>0</v>
      </c>
      <c r="S29" s="1">
        <f>(R29-P29)*E28</f>
        <v>0</v>
      </c>
      <c r="T29" s="1"/>
      <c r="U29" s="1">
        <f>(T29-R29)*E28</f>
        <v>0</v>
      </c>
      <c r="V29" s="1"/>
      <c r="W29" s="10">
        <f>(V29-T29)*E28</f>
        <v>0</v>
      </c>
      <c r="X29" s="1"/>
      <c r="Y29" s="10">
        <f t="shared" si="1"/>
        <v>0</v>
      </c>
      <c r="Z29" s="1"/>
      <c r="AA29" s="10">
        <f>(Z29-X29)*E28</f>
        <v>0</v>
      </c>
      <c r="AB29" s="1"/>
      <c r="AC29" s="1">
        <f>(AB29-Z29)*E28</f>
        <v>0</v>
      </c>
      <c r="AD29" s="1"/>
      <c r="AE29" s="1">
        <f>(AD29-AB29)*E28</f>
        <v>0</v>
      </c>
    </row>
    <row r="30" spans="1:31" ht="15" customHeight="1" hidden="1">
      <c r="A30" s="38"/>
      <c r="B30" s="31"/>
      <c r="C30" s="42" t="s">
        <v>26</v>
      </c>
      <c r="D30" s="43"/>
      <c r="E30" s="44"/>
      <c r="F30" s="1" t="s">
        <v>18</v>
      </c>
      <c r="G30" s="1"/>
      <c r="H30" s="1"/>
      <c r="I30" s="1">
        <f>-I32</f>
        <v>-48</v>
      </c>
      <c r="J30" s="1"/>
      <c r="K30" s="1">
        <f>-K32</f>
        <v>32442</v>
      </c>
      <c r="L30" s="1"/>
      <c r="M30" s="1">
        <f>-M32</f>
        <v>-32910</v>
      </c>
      <c r="N30" s="1"/>
      <c r="O30" s="1">
        <f>-O32</f>
        <v>-84</v>
      </c>
      <c r="P30" s="1"/>
      <c r="Q30" s="1">
        <v>0</v>
      </c>
      <c r="R30" s="1"/>
      <c r="S30" s="1">
        <f>-S32</f>
        <v>0</v>
      </c>
      <c r="T30" s="1"/>
      <c r="U30" s="1">
        <f>-U32</f>
        <v>0</v>
      </c>
      <c r="V30" s="1"/>
      <c r="W30" s="10">
        <f>-W32</f>
        <v>0</v>
      </c>
      <c r="X30" s="1"/>
      <c r="Y30" s="10">
        <f t="shared" si="1"/>
        <v>0</v>
      </c>
      <c r="Z30" s="1"/>
      <c r="AA30" s="10">
        <f>-AA32</f>
        <v>0</v>
      </c>
      <c r="AB30" s="1"/>
      <c r="AC30" s="1">
        <f>-AC32</f>
        <v>0</v>
      </c>
      <c r="AD30" s="1"/>
      <c r="AE30" s="1">
        <f>-AE32</f>
        <v>0</v>
      </c>
    </row>
    <row r="31" spans="1:31" ht="14.25" customHeight="1" hidden="1">
      <c r="A31" s="38"/>
      <c r="B31" s="32"/>
      <c r="C31" s="45"/>
      <c r="D31" s="46"/>
      <c r="E31" s="47"/>
      <c r="F31" s="1" t="s">
        <v>19</v>
      </c>
      <c r="G31" s="1"/>
      <c r="H31" s="1"/>
      <c r="I31" s="1">
        <f>-I33</f>
        <v>-42</v>
      </c>
      <c r="J31" s="1"/>
      <c r="K31" s="1">
        <f>-K33</f>
        <v>32436</v>
      </c>
      <c r="L31" s="1"/>
      <c r="M31" s="1">
        <f>-M33</f>
        <v>-32910</v>
      </c>
      <c r="N31" s="1"/>
      <c r="O31" s="1">
        <f>-O33</f>
        <v>-84</v>
      </c>
      <c r="P31" s="1"/>
      <c r="Q31" s="1">
        <v>0</v>
      </c>
      <c r="R31" s="1"/>
      <c r="S31" s="1">
        <f>-S33</f>
        <v>0</v>
      </c>
      <c r="T31" s="1"/>
      <c r="U31" s="1">
        <f>-U33</f>
        <v>0</v>
      </c>
      <c r="V31" s="1"/>
      <c r="W31" s="10">
        <f>-W33</f>
        <v>0</v>
      </c>
      <c r="X31" s="1"/>
      <c r="Y31" s="10">
        <f t="shared" si="1"/>
        <v>0</v>
      </c>
      <c r="Z31" s="1"/>
      <c r="AA31" s="10">
        <f>-AA33</f>
        <v>0</v>
      </c>
      <c r="AB31" s="1"/>
      <c r="AC31" s="1">
        <f>-AC33</f>
        <v>0</v>
      </c>
      <c r="AD31" s="1"/>
      <c r="AE31" s="1">
        <f>-AE33</f>
        <v>0</v>
      </c>
    </row>
    <row r="32" spans="1:31" ht="36" customHeight="1" hidden="1">
      <c r="A32" s="38"/>
      <c r="B32" s="31"/>
      <c r="C32" s="40">
        <v>22742488</v>
      </c>
      <c r="D32" s="37" t="s">
        <v>27</v>
      </c>
      <c r="E32" s="40">
        <f>30/5</f>
        <v>6</v>
      </c>
      <c r="F32" s="1" t="s">
        <v>18</v>
      </c>
      <c r="G32" s="1">
        <f>10798/2</f>
        <v>5399</v>
      </c>
      <c r="H32" s="1">
        <v>5407</v>
      </c>
      <c r="I32" s="1">
        <f>(H32-G32)*E32</f>
        <v>48</v>
      </c>
      <c r="J32" s="1"/>
      <c r="K32" s="1">
        <f>(J32-H32)*E32</f>
        <v>-32442</v>
      </c>
      <c r="L32" s="1">
        <v>5485</v>
      </c>
      <c r="M32" s="1">
        <f>(L32-J32)*E32</f>
        <v>32910</v>
      </c>
      <c r="N32" s="1">
        <v>5499</v>
      </c>
      <c r="O32" s="1">
        <f>(N32-L32)*E32</f>
        <v>84</v>
      </c>
      <c r="P32" s="1">
        <v>0</v>
      </c>
      <c r="Q32" s="1">
        <v>0</v>
      </c>
      <c r="R32" s="1">
        <v>0</v>
      </c>
      <c r="S32" s="1">
        <f>(R32-P32)*E32</f>
        <v>0</v>
      </c>
      <c r="T32" s="1"/>
      <c r="U32" s="1">
        <f>(T32-R32)*E32</f>
        <v>0</v>
      </c>
      <c r="V32" s="1"/>
      <c r="W32" s="10">
        <f>(V32-T32)*E32</f>
        <v>0</v>
      </c>
      <c r="X32" s="1"/>
      <c r="Y32" s="10">
        <f t="shared" si="1"/>
        <v>0</v>
      </c>
      <c r="Z32" s="1"/>
      <c r="AA32" s="10">
        <f>(Z32-X32)*E32</f>
        <v>0</v>
      </c>
      <c r="AB32" s="1"/>
      <c r="AC32" s="1">
        <f>(AB32-Z32)*E32</f>
        <v>0</v>
      </c>
      <c r="AD32" s="1"/>
      <c r="AE32" s="1">
        <f>(AD32-AB32)*E32</f>
        <v>0</v>
      </c>
    </row>
    <row r="33" spans="1:31" ht="34.5" customHeight="1" hidden="1">
      <c r="A33" s="38"/>
      <c r="B33" s="33"/>
      <c r="C33" s="41"/>
      <c r="D33" s="32"/>
      <c r="E33" s="41"/>
      <c r="F33" s="1" t="s">
        <v>19</v>
      </c>
      <c r="G33" s="1">
        <v>5399</v>
      </c>
      <c r="H33" s="1">
        <v>5406</v>
      </c>
      <c r="I33" s="1">
        <f>(H33-G33)*E32</f>
        <v>42</v>
      </c>
      <c r="J33" s="1"/>
      <c r="K33" s="1">
        <f>(J33-H33)*E32</f>
        <v>-32436</v>
      </c>
      <c r="L33" s="1">
        <v>5485</v>
      </c>
      <c r="M33" s="1">
        <f>(L33-J33)*E32</f>
        <v>32910</v>
      </c>
      <c r="N33" s="1">
        <v>5499</v>
      </c>
      <c r="O33" s="1">
        <f>(N33-L33)*E32</f>
        <v>84</v>
      </c>
      <c r="P33" s="1">
        <v>0</v>
      </c>
      <c r="Q33" s="1">
        <v>0</v>
      </c>
      <c r="R33" s="1">
        <v>0</v>
      </c>
      <c r="S33" s="1">
        <f>(R33-P33)*E32</f>
        <v>0</v>
      </c>
      <c r="T33" s="1"/>
      <c r="U33" s="1">
        <f>(T33-R33)*E32</f>
        <v>0</v>
      </c>
      <c r="V33" s="1"/>
      <c r="W33" s="10">
        <f>(V33-T33)*E32</f>
        <v>0</v>
      </c>
      <c r="X33" s="1"/>
      <c r="Y33" s="10">
        <f t="shared" si="1"/>
        <v>0</v>
      </c>
      <c r="Z33" s="1"/>
      <c r="AA33" s="10">
        <f>(Z33-X33)*E32</f>
        <v>0</v>
      </c>
      <c r="AB33" s="1"/>
      <c r="AC33" s="1">
        <f>(AB33-Z33)*E32</f>
        <v>0</v>
      </c>
      <c r="AD33" s="1"/>
      <c r="AE33" s="1">
        <f>(AD33-AB33)*E32</f>
        <v>0</v>
      </c>
    </row>
    <row r="34" spans="1:31" ht="15" customHeight="1">
      <c r="A34" s="38"/>
      <c r="B34" s="14"/>
      <c r="C34" s="48" t="s">
        <v>22</v>
      </c>
      <c r="D34" s="49"/>
      <c r="E34" s="50"/>
      <c r="F34" s="5" t="s">
        <v>18</v>
      </c>
      <c r="G34" s="6"/>
      <c r="H34" s="6"/>
      <c r="I34" s="6">
        <f>I4+I6+I8+I10+I12+I14+I16+I18+I20+I24</f>
        <v>25720</v>
      </c>
      <c r="J34" s="6"/>
      <c r="K34" s="6">
        <f>K4+K6+K8+K10+K12+K14+K16+K18+K20+K24</f>
        <v>22465</v>
      </c>
      <c r="L34" s="6"/>
      <c r="M34" s="6">
        <f>M4+M6+M8+M10+M12+M14+M16+M18+M20+M24</f>
        <v>18327</v>
      </c>
      <c r="N34" s="6"/>
      <c r="O34" s="19">
        <f>O4+O6+O8+O10+O12+O14+O16+O18+O20+O24</f>
        <v>20988</v>
      </c>
      <c r="P34" s="6"/>
      <c r="Q34" s="6">
        <f>Q4+Q6+Q8+Q10+Q12+Q14+Q16+Q18+Q20+Q24</f>
        <v>16765</v>
      </c>
      <c r="R34" s="6"/>
      <c r="S34" s="6">
        <f>S4+S6+S8+S10+S12+S14+S16+S18+S20+S24</f>
        <v>16671</v>
      </c>
      <c r="T34" s="6"/>
      <c r="U34" s="19">
        <f>U4+U6+U8+U10+U12+U14+U16+U18+U20+U24</f>
        <v>17053</v>
      </c>
      <c r="V34" s="6"/>
      <c r="W34" s="19">
        <f>W4+W6+W8+W10+W12+W14+W16+W18+W20+W24</f>
        <v>19109.000000000007</v>
      </c>
      <c r="X34" s="6"/>
      <c r="Y34" s="19">
        <f>Y4+Y6+Y8+Y10+Y12+Y14+Y16+Y18+Y20+Y24</f>
        <v>24890.999999999993</v>
      </c>
      <c r="Z34" s="6"/>
      <c r="AA34" s="19">
        <f>AA4+AA6+AA8+AA10+AA12+AA14+AA16+AA18+AA20+AA24+0.4</f>
        <v>25009</v>
      </c>
      <c r="AB34" s="6"/>
      <c r="AC34" s="19">
        <f>AC4+AC6+AC8+AC10+AC12+AC14+AC16+AC18+AC20+AC24</f>
        <v>23236</v>
      </c>
      <c r="AD34" s="6"/>
      <c r="AE34" s="19">
        <f>AE4+AE6+AE8+AE10+AE12+AE14+AE16+AE18+AE20+AE22+AE24</f>
        <v>20255</v>
      </c>
    </row>
    <row r="35" spans="1:31" ht="15">
      <c r="A35" s="39"/>
      <c r="B35" s="15"/>
      <c r="C35" s="51"/>
      <c r="D35" s="52"/>
      <c r="E35" s="53"/>
      <c r="F35" s="5" t="s">
        <v>19</v>
      </c>
      <c r="G35" s="6"/>
      <c r="H35" s="6"/>
      <c r="I35" s="6">
        <f>I5+I7+I9+I11+I13+I15+I17+I19+I21+I25</f>
        <v>34061</v>
      </c>
      <c r="J35" s="6"/>
      <c r="K35" s="6">
        <f>K5+K7+K9+K11+K13+K15+K17+K19+K21+K25</f>
        <v>19741</v>
      </c>
      <c r="L35" s="6"/>
      <c r="M35" s="6">
        <f>M5+M7+M9+M11+M13+M15+M17+M19+M21+M25</f>
        <v>23474</v>
      </c>
      <c r="N35" s="6"/>
      <c r="O35" s="19">
        <f>O5+O7+O9+O11+O13+O15+O17+O19+O21+O25</f>
        <v>18163</v>
      </c>
      <c r="P35" s="6"/>
      <c r="Q35" s="19">
        <f>Q5+Q7+Q9+Q11+Q13+Q15+Q17+Q19+Q21+Q25</f>
        <v>16767</v>
      </c>
      <c r="R35" s="6"/>
      <c r="S35" s="6">
        <f>S5+S7+S9+S11+S13+S15+S17+S19+S21+S25</f>
        <v>16972</v>
      </c>
      <c r="T35" s="6"/>
      <c r="U35" s="19">
        <f>U5+U7+U9+U11+U13+U15+U17+U19+U21+U25</f>
        <v>14322</v>
      </c>
      <c r="V35" s="6"/>
      <c r="W35" s="19">
        <f>W5+W7+W9+W11+W13+W15+W17+W19+W21+W25</f>
        <v>13182.000000000004</v>
      </c>
      <c r="X35" s="6"/>
      <c r="Y35" s="19">
        <f>Y5+Y7+Y9+Y11+Y13+Y15+Y17+Y19+Y21+Y25</f>
        <v>18960.999999999996</v>
      </c>
      <c r="Z35" s="6"/>
      <c r="AA35" s="19">
        <f>AA5+AA7+AA9+AA11+AA13+AA15+AA17+AA19+AA21+AA25</f>
        <v>17126</v>
      </c>
      <c r="AB35" s="6"/>
      <c r="AC35" s="19">
        <f>AC5+AC7+AC9+AC11+AC13+AC15+AC17+AC19+AC21+AC25</f>
        <v>20185</v>
      </c>
      <c r="AD35" s="6"/>
      <c r="AE35" s="19">
        <f>AE5+AE7+AE9+AE11+AE13+AE15+AE17+AE19+AE21+AE23+AE25</f>
        <v>14347</v>
      </c>
    </row>
    <row r="36" spans="11:31" ht="15">
      <c r="K36">
        <f>22453+12</f>
        <v>22465</v>
      </c>
      <c r="M36">
        <f>18327</f>
        <v>18327</v>
      </c>
      <c r="O36">
        <f>20959+29</f>
        <v>20988</v>
      </c>
      <c r="Q36" s="11">
        <f>16754+11</f>
        <v>16765</v>
      </c>
      <c r="S36">
        <f>16671</f>
        <v>16671</v>
      </c>
      <c r="W36">
        <f>19082+27</f>
        <v>19109</v>
      </c>
      <c r="Y36" s="20">
        <f>24881+10</f>
        <v>24891</v>
      </c>
      <c r="AA36">
        <f>24999+10</f>
        <v>25009</v>
      </c>
      <c r="AC36">
        <f>23227+9</f>
        <v>23236</v>
      </c>
      <c r="AE36">
        <f>20251+4</f>
        <v>20255</v>
      </c>
    </row>
    <row r="37" spans="11:31" ht="15">
      <c r="K37">
        <f>19724+17</f>
        <v>19741</v>
      </c>
      <c r="M37">
        <f>23461+13</f>
        <v>23474</v>
      </c>
      <c r="O37">
        <f>18152+11</f>
        <v>18163</v>
      </c>
      <c r="Q37" s="11">
        <f>16756+11</f>
        <v>16767</v>
      </c>
      <c r="S37">
        <f>16964+8</f>
        <v>16972</v>
      </c>
      <c r="W37">
        <f>13158+24</f>
        <v>13182</v>
      </c>
      <c r="Y37" s="20">
        <f>18949+12</f>
        <v>18961</v>
      </c>
      <c r="AA37">
        <f>17116+10</f>
        <v>17126</v>
      </c>
      <c r="AC37">
        <f>20173+12</f>
        <v>20185</v>
      </c>
      <c r="AE37">
        <f>14345+2</f>
        <v>14347</v>
      </c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  <row r="66" ht="15">
      <c r="Q66" s="11"/>
    </row>
    <row r="67" ht="15">
      <c r="Q67" s="11"/>
    </row>
    <row r="68" ht="15">
      <c r="Q68" s="11"/>
    </row>
    <row r="69" ht="15">
      <c r="Q69" s="11"/>
    </row>
    <row r="70" ht="15">
      <c r="Q70" s="11"/>
    </row>
    <row r="71" ht="15">
      <c r="Q71" s="11"/>
    </row>
    <row r="72" ht="15">
      <c r="Q72" s="11"/>
    </row>
    <row r="73" ht="15">
      <c r="Q73" s="11"/>
    </row>
    <row r="74" ht="15">
      <c r="Q74" s="11"/>
    </row>
    <row r="75" ht="15">
      <c r="Q75" s="11"/>
    </row>
    <row r="76" ht="15">
      <c r="Q76" s="11"/>
    </row>
    <row r="77" ht="15">
      <c r="Q77" s="11"/>
    </row>
    <row r="78" ht="15">
      <c r="Q78" s="11"/>
    </row>
    <row r="79" ht="15">
      <c r="Q79" s="11"/>
    </row>
    <row r="80" ht="15">
      <c r="Q80" s="11"/>
    </row>
    <row r="81" ht="15">
      <c r="Q81" s="11"/>
    </row>
    <row r="82" ht="15">
      <c r="Q82" s="11"/>
    </row>
    <row r="83" ht="15">
      <c r="Q83" s="11"/>
    </row>
    <row r="84" ht="15">
      <c r="Q84" s="11"/>
    </row>
    <row r="85" ht="15">
      <c r="Q85" s="11"/>
    </row>
    <row r="86" ht="15">
      <c r="Q86" s="11"/>
    </row>
    <row r="87" ht="15">
      <c r="Q87" s="11"/>
    </row>
    <row r="88" ht="15">
      <c r="Q88" s="11"/>
    </row>
    <row r="89" ht="15">
      <c r="Q89" s="11"/>
    </row>
    <row r="90" ht="15">
      <c r="Q90" s="11"/>
    </row>
    <row r="91" ht="15">
      <c r="Q91" s="11"/>
    </row>
    <row r="92" ht="15">
      <c r="Q92" s="11"/>
    </row>
    <row r="93" ht="15">
      <c r="Q93" s="11"/>
    </row>
    <row r="94" ht="15">
      <c r="Q94" s="11"/>
    </row>
    <row r="95" ht="15">
      <c r="Q95" s="11"/>
    </row>
    <row r="96" ht="15">
      <c r="Q96" s="11"/>
    </row>
    <row r="97" ht="15">
      <c r="Q97" s="11"/>
    </row>
    <row r="98" ht="15">
      <c r="Q98" s="11"/>
    </row>
    <row r="99" ht="15">
      <c r="Q99" s="11"/>
    </row>
    <row r="100" ht="15">
      <c r="Q100" s="11"/>
    </row>
    <row r="101" ht="15">
      <c r="Q101" s="11"/>
    </row>
    <row r="102" ht="15">
      <c r="Q102" s="12"/>
    </row>
    <row r="103" ht="15">
      <c r="Q103" s="12"/>
    </row>
    <row r="104" ht="15">
      <c r="Q104" s="12"/>
    </row>
  </sheetData>
  <sheetProtection/>
  <mergeCells count="60">
    <mergeCell ref="AG20:AG21"/>
    <mergeCell ref="AF20:AF21"/>
    <mergeCell ref="C22:C23"/>
    <mergeCell ref="D22:D23"/>
    <mergeCell ref="E22:E23"/>
    <mergeCell ref="C14:C15"/>
    <mergeCell ref="D14:D15"/>
    <mergeCell ref="E14:E15"/>
    <mergeCell ref="C16:C17"/>
    <mergeCell ref="D16:D17"/>
    <mergeCell ref="E16:E17"/>
    <mergeCell ref="E24:E25"/>
    <mergeCell ref="E18:E19"/>
    <mergeCell ref="C34:E35"/>
    <mergeCell ref="C20:C21"/>
    <mergeCell ref="D20:D21"/>
    <mergeCell ref="E20:E21"/>
    <mergeCell ref="E28:E29"/>
    <mergeCell ref="C30:E31"/>
    <mergeCell ref="D28:D29"/>
    <mergeCell ref="C24:C25"/>
    <mergeCell ref="C32:C33"/>
    <mergeCell ref="D32:D33"/>
    <mergeCell ref="E32:E33"/>
    <mergeCell ref="C26:E27"/>
    <mergeCell ref="C28:C29"/>
    <mergeCell ref="E6:E7"/>
    <mergeCell ref="C4:C5"/>
    <mergeCell ref="D4:D5"/>
    <mergeCell ref="E4:E5"/>
    <mergeCell ref="D6:D7"/>
    <mergeCell ref="A4:A35"/>
    <mergeCell ref="C18:C19"/>
    <mergeCell ref="D18:D19"/>
    <mergeCell ref="C10:C11"/>
    <mergeCell ref="D10:D11"/>
    <mergeCell ref="D24:D25"/>
    <mergeCell ref="D8:D9"/>
    <mergeCell ref="B18:B19"/>
    <mergeCell ref="B4:B5"/>
    <mergeCell ref="B6:B7"/>
    <mergeCell ref="E8:E9"/>
    <mergeCell ref="C12:C13"/>
    <mergeCell ref="D12:D13"/>
    <mergeCell ref="E12:E13"/>
    <mergeCell ref="E10:E11"/>
    <mergeCell ref="B8:B9"/>
    <mergeCell ref="B10:B11"/>
    <mergeCell ref="C8:C9"/>
    <mergeCell ref="C6:C7"/>
    <mergeCell ref="A1:V2"/>
    <mergeCell ref="B28:B29"/>
    <mergeCell ref="B30:B31"/>
    <mergeCell ref="B32:B33"/>
    <mergeCell ref="B20:B21"/>
    <mergeCell ref="B24:B25"/>
    <mergeCell ref="B26:B27"/>
    <mergeCell ref="B12:B13"/>
    <mergeCell ref="B14:B15"/>
    <mergeCell ref="B16:B17"/>
  </mergeCells>
  <printOptions/>
  <pageMargins left="0.11811023622047245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2017-01-13T08:53:01Z</cp:lastPrinted>
  <dcterms:created xsi:type="dcterms:W3CDTF">2012-08-09T03:47:47Z</dcterms:created>
  <dcterms:modified xsi:type="dcterms:W3CDTF">2017-01-18T11:43:39Z</dcterms:modified>
  <cp:category/>
  <cp:version/>
  <cp:contentType/>
  <cp:contentStatus/>
</cp:coreProperties>
</file>