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101 (январь)  " sheetId="1" r:id="rId1"/>
    <sheet name="101 (февраль)" sheetId="2" r:id="rId2"/>
    <sheet name="101 (март)" sheetId="3" r:id="rId3"/>
    <sheet name="101 (апрель)" sheetId="4" r:id="rId4"/>
    <sheet name="101 (май)" sheetId="5" r:id="rId5"/>
    <sheet name="101 (июнь)" sheetId="6" r:id="rId6"/>
    <sheet name="101 (июль)" sheetId="7" r:id="rId7"/>
    <sheet name="101 (август)" sheetId="8" r:id="rId8"/>
    <sheet name="101 (сентябрь)" sheetId="9" r:id="rId9"/>
    <sheet name="101 (октябрь)" sheetId="10" r:id="rId10"/>
    <sheet name="101 (ноябрь)" sheetId="11" r:id="rId11"/>
    <sheet name="101 (декабрь)" sheetId="12" r:id="rId12"/>
  </sheets>
  <definedNames/>
  <calcPr fullCalcOnLoad="1"/>
</workbook>
</file>

<file path=xl/sharedStrings.xml><?xml version="1.0" encoding="utf-8"?>
<sst xmlns="http://schemas.openxmlformats.org/spreadsheetml/2006/main" count="444" uniqueCount="62">
  <si>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</si>
  <si>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</si>
  <si>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</si>
  <si>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</si>
  <si>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</si>
  <si>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показания прибора учета (моп, лифты, дымоудаление)</t>
  </si>
  <si>
    <t>Репина 101</t>
  </si>
  <si>
    <t>ГВС (тонн)</t>
  </si>
  <si>
    <t>водоотведение(тонн)</t>
  </si>
  <si>
    <t>показание 1</t>
  </si>
  <si>
    <t>показание 2</t>
  </si>
  <si>
    <t>итого по эл.эн.</t>
  </si>
  <si>
    <t>эл.эн.день № сч.952879</t>
  </si>
  <si>
    <t>эл.эн.ночь № сч.952879</t>
  </si>
  <si>
    <t>эл.эн.ночь № сч.960365</t>
  </si>
  <si>
    <t>эл.эн.день № сч.960365</t>
  </si>
  <si>
    <t>эл.эн.день № сч.925249</t>
  </si>
  <si>
    <t>эл.эн.ночь № сч.925249</t>
  </si>
  <si>
    <t>эл.эн.день № сч.925168</t>
  </si>
  <si>
    <t>эл.эн.ночь № сч.925168</t>
  </si>
  <si>
    <t>эл.эн.день № сч.011198</t>
  </si>
  <si>
    <t>эл.эн.ночь № сч.011198</t>
  </si>
  <si>
    <t>эл.эн.день № сч.970402</t>
  </si>
  <si>
    <t>эл.эн.ночь № сч.970402</t>
  </si>
  <si>
    <t>день эл.эн.</t>
  </si>
  <si>
    <t>ночь эл.эн.</t>
  </si>
  <si>
    <t xml:space="preserve">начисление сторонним потребителям </t>
  </si>
  <si>
    <t xml:space="preserve">начисление по индивидуальным приборам учета и нормативу </t>
  </si>
  <si>
    <t xml:space="preserve">объем потребления </t>
  </si>
  <si>
    <t>ХВС (тонн)</t>
  </si>
  <si>
    <t>нагрев воды (Г.кал.)</t>
  </si>
  <si>
    <t>эл.эн.день № сч.629751</t>
  </si>
  <si>
    <t>эл.эн.ночь № сч.629751</t>
  </si>
  <si>
    <t>эл.эн.день № сч.629473</t>
  </si>
  <si>
    <t>эл.эн.ночь № сч.629473</t>
  </si>
  <si>
    <t>Объем коммунальных услуг по показаниям общедомовых приборов учета (ОДН) за январь в феврале 2014г.</t>
  </si>
  <si>
    <t>94947/96089,1498/1508</t>
  </si>
  <si>
    <t>Объем коммунальных услуг по показаниям общедомовых приборов учета (ОДН) за февраль в марте 2014г.</t>
  </si>
  <si>
    <t>97597,/99105</t>
  </si>
  <si>
    <t>Объем коммунальных услуг по показаниям общедомовых приборов учета (ОДН) за март в апреле 2014г.</t>
  </si>
  <si>
    <t>97578/98903,1527/1545</t>
  </si>
  <si>
    <t>Объем коммунальных услуг по показаниям общедомовых приборов учета (ОДН) за апрель в мае 2014г.</t>
  </si>
  <si>
    <t>ГВС (м3)</t>
  </si>
  <si>
    <t>ХВС (м3)</t>
  </si>
  <si>
    <t>98903/502,1545/1566</t>
  </si>
  <si>
    <t>водоотведение(м3)</t>
  </si>
  <si>
    <t>Объем коммунальных услуг по показаниям общедомовых приборов учета (ОДН) за май в июне 2014г.</t>
  </si>
  <si>
    <t>502/2096,1566/1583</t>
  </si>
  <si>
    <t>Объем коммунальных услуг по показаниям общедомовых приборов учета (ОДН) за июнь в июле 2014г.</t>
  </si>
  <si>
    <t>2096/3216,1583/1599</t>
  </si>
  <si>
    <t>Объем коммунальных услуг по показаниям общедомовых приборов учета (ОДН) за июль в августе 2014г.</t>
  </si>
  <si>
    <t>3216/4384,1599/1617</t>
  </si>
  <si>
    <t>Объем коммунальных услуг по показаниям общедомовых приборов учета (ОДН) за август в сентябре 2014г.</t>
  </si>
  <si>
    <t>4384/5813,1617/1638</t>
  </si>
  <si>
    <t>Объем коммунальных услуг по показаниям общедомовых приборов учета (ОДН) за сентябрь в октябре 2014г.</t>
  </si>
  <si>
    <t>5813/7038,1638/1659</t>
  </si>
  <si>
    <t>Объем коммунальных услуг по показаниям общедомовых приборов учета (ОДН) за октябрь в ноябре 2014г.</t>
  </si>
  <si>
    <t>7038/8425,1/11,1659/1663</t>
  </si>
  <si>
    <t>Объем коммунальных услуг по показаниям общедомовых приборов учета (ОДН) за ноябрь в декабре 2014г.</t>
  </si>
  <si>
    <t>8425/9831,11/26</t>
  </si>
  <si>
    <t>Объем коммунальных услуг по показаниям общедомовых приборов учета (ОДН) за декабрь в январе 2015г.</t>
  </si>
  <si>
    <t>9831/11561,  26/46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</si>
</sst>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000"/>
    <numFmt numFmtId="172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0" fillId="24" borderId="0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35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0">
        <f>104.19+0.93</f>
        <v>105.12</v>
      </c>
      <c r="G7" s="24">
        <f>G8*0.0478</f>
        <v>54.261126000000004</v>
      </c>
      <c r="H7" s="28">
        <f>0.93</f>
        <v>0.93</v>
      </c>
      <c r="I7" s="5">
        <f>38.8719*0.0478</f>
        <v>1.85807682</v>
      </c>
      <c r="J7" s="6">
        <f aca="true" t="shared" si="0" ref="J7:J29">I7/10011.1</f>
        <v>0.00018560166415279038</v>
      </c>
      <c r="L7" s="8"/>
    </row>
    <row r="8" spans="1:12" ht="15">
      <c r="A8" s="2">
        <v>2</v>
      </c>
      <c r="B8" s="3" t="s">
        <v>7</v>
      </c>
      <c r="C8" s="6"/>
      <c r="D8" s="4"/>
      <c r="E8" s="4"/>
      <c r="F8" s="6">
        <f>1164.18+9.52</f>
        <v>1173.7</v>
      </c>
      <c r="G8" s="5">
        <f>777.94+293.58+63.65</f>
        <v>1135.17</v>
      </c>
      <c r="H8" s="5">
        <f>9.52</f>
        <v>9.52</v>
      </c>
      <c r="I8" s="5">
        <f>F8-G8-H8</f>
        <v>29.009999999999973</v>
      </c>
      <c r="J8" s="6">
        <f t="shared" si="0"/>
        <v>0.002897783460358999</v>
      </c>
      <c r="L8" s="8"/>
    </row>
    <row r="9" spans="1:12" ht="15">
      <c r="A9" s="2">
        <v>3</v>
      </c>
      <c r="B9" s="3" t="s">
        <v>29</v>
      </c>
      <c r="C9" s="5" t="s">
        <v>36</v>
      </c>
      <c r="D9" s="4"/>
      <c r="E9" s="4"/>
      <c r="F9" s="5">
        <f>1142+10</f>
        <v>1152</v>
      </c>
      <c r="G9" s="5">
        <f>936.05+417.25+32.45</f>
        <v>1385.75</v>
      </c>
      <c r="H9" s="5">
        <f>16</f>
        <v>16</v>
      </c>
      <c r="I9" s="5">
        <f aca="true" t="shared" si="1" ref="I9:I26">F9-G9-H9</f>
        <v>-249.75</v>
      </c>
      <c r="J9" s="6">
        <f t="shared" si="0"/>
        <v>-0.024947308487578788</v>
      </c>
      <c r="L9" s="8"/>
    </row>
    <row r="10" spans="1:10" ht="15">
      <c r="A10" s="2">
        <v>4</v>
      </c>
      <c r="B10" s="3" t="s">
        <v>8</v>
      </c>
      <c r="C10" s="5"/>
      <c r="D10" s="4"/>
      <c r="E10" s="4"/>
      <c r="F10" s="5">
        <f>F8+F9</f>
        <v>2325.7</v>
      </c>
      <c r="G10" s="5">
        <f>1647.96+690.01+84.48+29.01+71.3</f>
        <v>2522.7600000000007</v>
      </c>
      <c r="H10" s="5">
        <f>H8+H9</f>
        <v>25.52</v>
      </c>
      <c r="I10" s="5">
        <v>0</v>
      </c>
      <c r="J10" s="6">
        <f t="shared" si="0"/>
        <v>0</v>
      </c>
    </row>
    <row r="11" spans="1:10" ht="15">
      <c r="A11" s="29">
        <v>5</v>
      </c>
      <c r="B11" s="3" t="s">
        <v>16</v>
      </c>
      <c r="C11" s="5"/>
      <c r="D11" s="4">
        <v>42649</v>
      </c>
      <c r="E11" s="4">
        <v>43240</v>
      </c>
      <c r="F11" s="6">
        <f aca="true" t="shared" si="2" ref="F11:F18">(E11-D11)*1</f>
        <v>591</v>
      </c>
      <c r="G11" s="5">
        <v>0</v>
      </c>
      <c r="H11" s="5">
        <v>0</v>
      </c>
      <c r="I11" s="5">
        <f t="shared" si="1"/>
        <v>591</v>
      </c>
      <c r="J11" s="6">
        <f t="shared" si="0"/>
        <v>0.05903447173637263</v>
      </c>
    </row>
    <row r="12" spans="1:10" ht="15">
      <c r="A12" s="30"/>
      <c r="B12" s="3" t="s">
        <v>17</v>
      </c>
      <c r="C12" s="5"/>
      <c r="D12" s="4">
        <v>63015</v>
      </c>
      <c r="E12" s="4">
        <v>63814</v>
      </c>
      <c r="F12" s="6">
        <f t="shared" si="2"/>
        <v>799</v>
      </c>
      <c r="G12" s="5">
        <v>0</v>
      </c>
      <c r="H12" s="5">
        <v>0</v>
      </c>
      <c r="I12" s="5">
        <f t="shared" si="1"/>
        <v>799</v>
      </c>
      <c r="J12" s="6">
        <f t="shared" si="0"/>
        <v>0.07981140933563743</v>
      </c>
    </row>
    <row r="13" spans="1:10" ht="15">
      <c r="A13" s="30"/>
      <c r="B13" s="3" t="s">
        <v>18</v>
      </c>
      <c r="C13" s="5"/>
      <c r="D13" s="4">
        <v>55513</v>
      </c>
      <c r="E13" s="4">
        <v>55999</v>
      </c>
      <c r="F13" s="6">
        <f t="shared" si="2"/>
        <v>486</v>
      </c>
      <c r="G13" s="5">
        <v>0</v>
      </c>
      <c r="H13" s="5">
        <v>0</v>
      </c>
      <c r="I13" s="5">
        <f t="shared" si="1"/>
        <v>486</v>
      </c>
      <c r="J13" s="6">
        <f t="shared" si="0"/>
        <v>0.04854611381366683</v>
      </c>
    </row>
    <row r="14" spans="1:10" ht="15">
      <c r="A14" s="30"/>
      <c r="B14" s="3" t="s">
        <v>19</v>
      </c>
      <c r="C14" s="5"/>
      <c r="D14" s="4">
        <v>65362</v>
      </c>
      <c r="E14" s="4">
        <v>65942</v>
      </c>
      <c r="F14" s="6">
        <f t="shared" si="2"/>
        <v>580</v>
      </c>
      <c r="G14" s="5">
        <v>0</v>
      </c>
      <c r="H14" s="5">
        <v>0</v>
      </c>
      <c r="I14" s="5">
        <f t="shared" si="1"/>
        <v>580</v>
      </c>
      <c r="J14" s="6">
        <f t="shared" si="0"/>
        <v>0.05793569138256535</v>
      </c>
    </row>
    <row r="15" spans="1:10" ht="15">
      <c r="A15" s="30"/>
      <c r="B15" s="3" t="s">
        <v>31</v>
      </c>
      <c r="C15" s="5"/>
      <c r="D15" s="4">
        <v>2915</v>
      </c>
      <c r="E15" s="4">
        <v>3450</v>
      </c>
      <c r="F15" s="25">
        <f t="shared" si="2"/>
        <v>535</v>
      </c>
      <c r="G15" s="5">
        <v>0</v>
      </c>
      <c r="H15" s="5">
        <v>0</v>
      </c>
      <c r="I15" s="5">
        <f t="shared" si="1"/>
        <v>535</v>
      </c>
      <c r="J15" s="6">
        <f t="shared" si="0"/>
        <v>0.053440680844262865</v>
      </c>
    </row>
    <row r="16" spans="1:10" ht="15">
      <c r="A16" s="30"/>
      <c r="B16" s="3" t="s">
        <v>32</v>
      </c>
      <c r="C16" s="5"/>
      <c r="D16" s="4">
        <v>471</v>
      </c>
      <c r="E16" s="4">
        <v>547</v>
      </c>
      <c r="F16" s="25">
        <f t="shared" si="2"/>
        <v>76</v>
      </c>
      <c r="G16" s="5">
        <v>0</v>
      </c>
      <c r="H16" s="5">
        <v>0</v>
      </c>
      <c r="I16" s="5">
        <f t="shared" si="1"/>
        <v>76</v>
      </c>
      <c r="J16" s="6">
        <f t="shared" si="0"/>
        <v>0.007591573353577528</v>
      </c>
    </row>
    <row r="17" spans="1:10" ht="15">
      <c r="A17" s="30"/>
      <c r="B17" s="3" t="s">
        <v>33</v>
      </c>
      <c r="C17" s="5"/>
      <c r="D17" s="4">
        <v>3285</v>
      </c>
      <c r="E17" s="4">
        <v>3914</v>
      </c>
      <c r="F17" s="25">
        <f t="shared" si="2"/>
        <v>629</v>
      </c>
      <c r="G17" s="5">
        <v>0</v>
      </c>
      <c r="H17" s="5">
        <v>0</v>
      </c>
      <c r="I17" s="5">
        <f t="shared" si="1"/>
        <v>629</v>
      </c>
      <c r="J17" s="6">
        <f t="shared" si="0"/>
        <v>0.0628302584131614</v>
      </c>
    </row>
    <row r="18" spans="1:10" ht="15">
      <c r="A18" s="30"/>
      <c r="B18" s="3" t="s">
        <v>34</v>
      </c>
      <c r="C18" s="5"/>
      <c r="D18" s="4">
        <v>604</v>
      </c>
      <c r="E18" s="4">
        <v>721</v>
      </c>
      <c r="F18" s="25">
        <f t="shared" si="2"/>
        <v>117</v>
      </c>
      <c r="G18" s="5">
        <v>0</v>
      </c>
      <c r="H18" s="5">
        <v>0</v>
      </c>
      <c r="I18" s="5">
        <f t="shared" si="1"/>
        <v>117</v>
      </c>
      <c r="J18" s="6">
        <f t="shared" si="0"/>
        <v>0.011687027399586459</v>
      </c>
    </row>
    <row r="19" spans="1:10" ht="15">
      <c r="A19" s="30"/>
      <c r="B19" s="3" t="s">
        <v>20</v>
      </c>
      <c r="C19" s="5"/>
      <c r="D19" s="4">
        <v>3671</v>
      </c>
      <c r="E19" s="4">
        <v>3726</v>
      </c>
      <c r="F19" s="25">
        <f>(E19-D19)*15</f>
        <v>825</v>
      </c>
      <c r="G19" s="5">
        <v>0</v>
      </c>
      <c r="H19" s="5">
        <v>0</v>
      </c>
      <c r="I19" s="5">
        <f t="shared" si="1"/>
        <v>825</v>
      </c>
      <c r="J19" s="6">
        <f t="shared" si="0"/>
        <v>0.08240852653554555</v>
      </c>
    </row>
    <row r="20" spans="1:10" ht="15">
      <c r="A20" s="30"/>
      <c r="B20" s="3" t="s">
        <v>21</v>
      </c>
      <c r="C20" s="5"/>
      <c r="D20" s="4">
        <v>4422</v>
      </c>
      <c r="E20" s="4">
        <v>4489</v>
      </c>
      <c r="F20" s="25">
        <f>(E20-D20)*15</f>
        <v>1005</v>
      </c>
      <c r="G20" s="5">
        <v>0</v>
      </c>
      <c r="H20" s="5">
        <v>0</v>
      </c>
      <c r="I20" s="5">
        <f t="shared" si="1"/>
        <v>1005</v>
      </c>
      <c r="J20" s="6">
        <f t="shared" si="0"/>
        <v>0.10038856868875548</v>
      </c>
    </row>
    <row r="21" spans="1:10" ht="15">
      <c r="A21" s="30"/>
      <c r="B21" s="3" t="s">
        <v>22</v>
      </c>
      <c r="C21" s="5"/>
      <c r="D21" s="4">
        <v>2102</v>
      </c>
      <c r="E21" s="4">
        <v>2120</v>
      </c>
      <c r="F21" s="25">
        <f>(E21-D21)*15</f>
        <v>270</v>
      </c>
      <c r="G21" s="5">
        <v>0</v>
      </c>
      <c r="H21" s="5">
        <v>0</v>
      </c>
      <c r="I21" s="5">
        <f t="shared" si="1"/>
        <v>270</v>
      </c>
      <c r="J21" s="6">
        <f t="shared" si="0"/>
        <v>0.026970063229814906</v>
      </c>
    </row>
    <row r="22" spans="1:10" ht="15">
      <c r="A22" s="30"/>
      <c r="B22" s="3" t="s">
        <v>23</v>
      </c>
      <c r="C22" s="5"/>
      <c r="D22" s="4">
        <v>2764</v>
      </c>
      <c r="E22" s="4">
        <v>2787</v>
      </c>
      <c r="F22" s="25">
        <f>(E22-D22)*15</f>
        <v>345</v>
      </c>
      <c r="G22" s="5">
        <v>0</v>
      </c>
      <c r="H22" s="5">
        <v>0</v>
      </c>
      <c r="I22" s="5">
        <f t="shared" si="1"/>
        <v>345</v>
      </c>
      <c r="J22" s="6">
        <f t="shared" si="0"/>
        <v>0.03446174746031905</v>
      </c>
    </row>
    <row r="23" spans="1:10" ht="15">
      <c r="A23" s="30"/>
      <c r="B23" s="3" t="s">
        <v>12</v>
      </c>
      <c r="C23" s="5"/>
      <c r="D23" s="4">
        <v>82776</v>
      </c>
      <c r="E23" s="4">
        <v>83490</v>
      </c>
      <c r="F23" s="25">
        <f>(E23-D23)*1</f>
        <v>714</v>
      </c>
      <c r="G23" s="5">
        <v>0</v>
      </c>
      <c r="H23" s="5">
        <v>0</v>
      </c>
      <c r="I23" s="5">
        <f t="shared" si="1"/>
        <v>714</v>
      </c>
      <c r="J23" s="6">
        <f t="shared" si="0"/>
        <v>0.07132083387439941</v>
      </c>
    </row>
    <row r="24" spans="1:10" ht="15">
      <c r="A24" s="30"/>
      <c r="B24" s="3" t="s">
        <v>13</v>
      </c>
      <c r="C24" s="5"/>
      <c r="D24" s="4">
        <f>92697</f>
        <v>92697</v>
      </c>
      <c r="E24" s="4">
        <v>93494</v>
      </c>
      <c r="F24" s="25">
        <f>(E24-D24)*1</f>
        <v>797</v>
      </c>
      <c r="G24" s="5">
        <v>0</v>
      </c>
      <c r="H24" s="5">
        <v>0</v>
      </c>
      <c r="I24" s="5">
        <f t="shared" si="1"/>
        <v>797</v>
      </c>
      <c r="J24" s="6">
        <f t="shared" si="0"/>
        <v>0.07961163108949067</v>
      </c>
    </row>
    <row r="25" spans="1:10" ht="15">
      <c r="A25" s="30"/>
      <c r="B25" s="3" t="s">
        <v>15</v>
      </c>
      <c r="C25" s="5"/>
      <c r="D25" s="9">
        <v>9778</v>
      </c>
      <c r="E25" s="9">
        <v>9860</v>
      </c>
      <c r="F25" s="6">
        <f>(E25-D25)*10</f>
        <v>820</v>
      </c>
      <c r="G25" s="5">
        <v>0</v>
      </c>
      <c r="H25" s="5">
        <v>0</v>
      </c>
      <c r="I25" s="5">
        <f t="shared" si="1"/>
        <v>820</v>
      </c>
      <c r="J25" s="6">
        <f t="shared" si="0"/>
        <v>0.0819090809201786</v>
      </c>
    </row>
    <row r="26" spans="1:10" ht="15">
      <c r="A26" s="30"/>
      <c r="B26" s="3" t="s">
        <v>14</v>
      </c>
      <c r="C26" s="5"/>
      <c r="D26" s="4">
        <v>9690</v>
      </c>
      <c r="E26" s="4">
        <v>9771</v>
      </c>
      <c r="F26" s="6">
        <f>(E26-D26)*10</f>
        <v>810</v>
      </c>
      <c r="G26" s="5">
        <v>0</v>
      </c>
      <c r="H26" s="5">
        <v>0</v>
      </c>
      <c r="I26" s="5">
        <f t="shared" si="1"/>
        <v>810</v>
      </c>
      <c r="J26" s="6">
        <f t="shared" si="0"/>
        <v>0.08091018968944472</v>
      </c>
    </row>
    <row r="27" spans="1:12" ht="15">
      <c r="A27" s="31"/>
      <c r="B27" s="26" t="s">
        <v>11</v>
      </c>
      <c r="C27" s="26"/>
      <c r="D27" s="7"/>
      <c r="E27" s="26"/>
      <c r="F27" s="27">
        <f>SUM(F11:F26)</f>
        <v>9399</v>
      </c>
      <c r="G27" s="27">
        <f>SUM(G11:G26)</f>
        <v>0</v>
      </c>
      <c r="H27" s="27">
        <f>SUM(H11:H26)</f>
        <v>0</v>
      </c>
      <c r="I27" s="27">
        <f>SUM(I11:I26)</f>
        <v>9399</v>
      </c>
      <c r="J27" s="6">
        <f t="shared" si="0"/>
        <v>0.9388578677667788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f aca="true" t="shared" si="3" ref="F28:I29">F11+F13+F15+F17+F19+F21+F23+F25</f>
        <v>4870</v>
      </c>
      <c r="G28" s="14">
        <f t="shared" si="3"/>
        <v>0</v>
      </c>
      <c r="H28" s="14">
        <f t="shared" si="3"/>
        <v>0</v>
      </c>
      <c r="I28" s="14">
        <f t="shared" si="3"/>
        <v>4870</v>
      </c>
      <c r="J28" s="6">
        <f t="shared" si="0"/>
        <v>0.4864600293674022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f t="shared" si="3"/>
        <v>4529</v>
      </c>
      <c r="G29" s="14">
        <f t="shared" si="3"/>
        <v>0</v>
      </c>
      <c r="H29" s="14">
        <f t="shared" si="3"/>
        <v>0</v>
      </c>
      <c r="I29" s="14">
        <f t="shared" si="3"/>
        <v>4529</v>
      </c>
      <c r="J29" s="6">
        <f t="shared" si="0"/>
        <v>0.4523978383993767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J5:J6"/>
    <mergeCell ref="A11:A2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7" sqref="E7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5.2812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56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8">
        <v>88.46000000000001</v>
      </c>
      <c r="G7" s="24">
        <v>49.613771</v>
      </c>
      <c r="H7" s="28">
        <v>0.92</v>
      </c>
      <c r="I7" s="5">
        <v>1.85807682</v>
      </c>
      <c r="J7" s="6">
        <v>0.00018560166415279038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v>1223</v>
      </c>
      <c r="G8" s="5">
        <v>1037.945</v>
      </c>
      <c r="H8" s="5">
        <v>12.76</v>
      </c>
      <c r="I8" s="5">
        <v>38.8719</v>
      </c>
      <c r="J8" s="6">
        <v>0.0038828800031964514</v>
      </c>
      <c r="L8" s="8"/>
    </row>
    <row r="9" spans="1:12" ht="15">
      <c r="A9" s="2">
        <v>3</v>
      </c>
      <c r="B9" s="3" t="s">
        <v>43</v>
      </c>
      <c r="C9" s="5" t="s">
        <v>57</v>
      </c>
      <c r="D9" s="4"/>
      <c r="E9" s="4"/>
      <c r="F9" s="5">
        <v>1401</v>
      </c>
      <c r="G9" s="5">
        <v>1513.2</v>
      </c>
      <c r="H9" s="5">
        <v>11</v>
      </c>
      <c r="I9" s="5">
        <v>-123.20000000000005</v>
      </c>
      <c r="J9" s="6">
        <v>-0.012306339962641471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v>2624</v>
      </c>
      <c r="G10" s="5">
        <v>2551.1450000000004</v>
      </c>
      <c r="H10" s="5">
        <v>23.759999999999998</v>
      </c>
      <c r="I10" s="5">
        <v>0</v>
      </c>
      <c r="J10" s="6">
        <v>0</v>
      </c>
    </row>
    <row r="11" spans="1:10" ht="15">
      <c r="A11" s="29">
        <v>5</v>
      </c>
      <c r="B11" s="3" t="s">
        <v>16</v>
      </c>
      <c r="C11" s="5"/>
      <c r="D11" s="4">
        <v>44858</v>
      </c>
      <c r="E11" s="4">
        <v>44860</v>
      </c>
      <c r="F11" s="6">
        <v>2</v>
      </c>
      <c r="G11" s="5">
        <v>0</v>
      </c>
      <c r="H11" s="5">
        <v>0</v>
      </c>
      <c r="I11" s="5">
        <v>2</v>
      </c>
      <c r="J11" s="6">
        <v>0.00019977824614677707</v>
      </c>
    </row>
    <row r="12" spans="1:10" ht="15">
      <c r="A12" s="30"/>
      <c r="B12" s="3" t="s">
        <v>17</v>
      </c>
      <c r="C12" s="5"/>
      <c r="D12" s="4">
        <v>68289</v>
      </c>
      <c r="E12" s="4">
        <v>68831</v>
      </c>
      <c r="F12" s="6">
        <v>542</v>
      </c>
      <c r="G12" s="5">
        <v>0</v>
      </c>
      <c r="H12" s="5">
        <v>0</v>
      </c>
      <c r="I12" s="5">
        <v>542</v>
      </c>
      <c r="J12" s="6">
        <v>0.054139904705776586</v>
      </c>
    </row>
    <row r="13" spans="1:10" ht="15">
      <c r="A13" s="30"/>
      <c r="B13" s="3" t="s">
        <v>18</v>
      </c>
      <c r="C13" s="5"/>
      <c r="D13" s="4">
        <v>59056</v>
      </c>
      <c r="E13" s="4">
        <v>59533</v>
      </c>
      <c r="F13" s="6">
        <v>477</v>
      </c>
      <c r="G13" s="5">
        <v>0</v>
      </c>
      <c r="H13" s="5">
        <v>0</v>
      </c>
      <c r="I13" s="5">
        <v>477</v>
      </c>
      <c r="J13" s="6">
        <v>0.04764711170600633</v>
      </c>
    </row>
    <row r="14" spans="1:10" ht="15">
      <c r="A14" s="30"/>
      <c r="B14" s="3" t="s">
        <v>19</v>
      </c>
      <c r="C14" s="5"/>
      <c r="D14" s="4">
        <v>69418</v>
      </c>
      <c r="E14" s="4">
        <v>69939</v>
      </c>
      <c r="F14" s="6">
        <v>521</v>
      </c>
      <c r="G14" s="5">
        <v>0</v>
      </c>
      <c r="H14" s="5">
        <v>0</v>
      </c>
      <c r="I14" s="5">
        <v>521</v>
      </c>
      <c r="J14" s="6">
        <v>0.052042233121235425</v>
      </c>
    </row>
    <row r="15" spans="1:10" ht="15">
      <c r="A15" s="30"/>
      <c r="B15" s="3" t="s">
        <v>31</v>
      </c>
      <c r="C15" s="5"/>
      <c r="D15" s="4">
        <v>7354</v>
      </c>
      <c r="E15" s="4">
        <v>7854</v>
      </c>
      <c r="F15" s="25">
        <v>500</v>
      </c>
      <c r="G15" s="5">
        <v>0</v>
      </c>
      <c r="H15" s="5">
        <v>0</v>
      </c>
      <c r="I15" s="5">
        <v>500</v>
      </c>
      <c r="J15" s="6">
        <v>0.04994456153669427</v>
      </c>
    </row>
    <row r="16" spans="1:10" ht="15">
      <c r="A16" s="30"/>
      <c r="B16" s="3" t="s">
        <v>32</v>
      </c>
      <c r="C16" s="5"/>
      <c r="D16" s="4">
        <v>1182</v>
      </c>
      <c r="E16" s="4">
        <v>1261</v>
      </c>
      <c r="F16" s="25">
        <v>79</v>
      </c>
      <c r="G16" s="5">
        <v>0</v>
      </c>
      <c r="H16" s="5">
        <v>0</v>
      </c>
      <c r="I16" s="5">
        <v>79</v>
      </c>
      <c r="J16" s="6">
        <v>0.007891240722797694</v>
      </c>
    </row>
    <row r="17" spans="1:10" ht="15">
      <c r="A17" s="30"/>
      <c r="B17" s="3" t="s">
        <v>33</v>
      </c>
      <c r="C17" s="5"/>
      <c r="D17" s="4">
        <v>8070</v>
      </c>
      <c r="E17" s="4">
        <v>8672</v>
      </c>
      <c r="F17" s="25">
        <v>602</v>
      </c>
      <c r="G17" s="5">
        <v>0</v>
      </c>
      <c r="H17" s="5">
        <v>0</v>
      </c>
      <c r="I17" s="5">
        <v>602</v>
      </c>
      <c r="J17" s="6">
        <v>0.060133252090179896</v>
      </c>
    </row>
    <row r="18" spans="1:10" ht="15">
      <c r="A18" s="30"/>
      <c r="B18" s="3" t="s">
        <v>34</v>
      </c>
      <c r="C18" s="5"/>
      <c r="D18" s="4">
        <v>1483</v>
      </c>
      <c r="E18" s="4">
        <v>1591</v>
      </c>
      <c r="F18" s="25">
        <v>108</v>
      </c>
      <c r="G18" s="5">
        <v>0</v>
      </c>
      <c r="H18" s="5">
        <v>0</v>
      </c>
      <c r="I18" s="5">
        <v>108</v>
      </c>
      <c r="J18" s="6">
        <v>0.010788025291925962</v>
      </c>
    </row>
    <row r="19" spans="1:10" ht="15">
      <c r="A19" s="30"/>
      <c r="B19" s="3" t="s">
        <v>20</v>
      </c>
      <c r="C19" s="5"/>
      <c r="D19" s="4">
        <v>4014</v>
      </c>
      <c r="E19" s="4">
        <v>4047</v>
      </c>
      <c r="F19" s="25">
        <v>495</v>
      </c>
      <c r="G19" s="5">
        <v>0</v>
      </c>
      <c r="H19" s="5">
        <v>0</v>
      </c>
      <c r="I19" s="5">
        <v>495</v>
      </c>
      <c r="J19" s="6">
        <v>0.049445115921327325</v>
      </c>
    </row>
    <row r="20" spans="1:10" ht="15">
      <c r="A20" s="30"/>
      <c r="B20" s="3" t="s">
        <v>21</v>
      </c>
      <c r="C20" s="5"/>
      <c r="D20" s="4">
        <v>4841</v>
      </c>
      <c r="E20" s="4">
        <v>4885</v>
      </c>
      <c r="F20" s="25">
        <v>660</v>
      </c>
      <c r="G20" s="5">
        <v>0</v>
      </c>
      <c r="H20" s="5">
        <v>0</v>
      </c>
      <c r="I20" s="5">
        <v>660</v>
      </c>
      <c r="J20" s="6">
        <v>0.06592682122843643</v>
      </c>
    </row>
    <row r="21" spans="1:10" ht="15">
      <c r="A21" s="30"/>
      <c r="B21" s="3" t="s">
        <v>22</v>
      </c>
      <c r="C21" s="5"/>
      <c r="D21" s="4">
        <v>2217</v>
      </c>
      <c r="E21" s="4">
        <v>2233</v>
      </c>
      <c r="F21" s="25">
        <v>240</v>
      </c>
      <c r="G21" s="5">
        <v>0</v>
      </c>
      <c r="H21" s="5">
        <v>0</v>
      </c>
      <c r="I21" s="5">
        <v>240</v>
      </c>
      <c r="J21" s="6">
        <v>0.023973389537613247</v>
      </c>
    </row>
    <row r="22" spans="1:10" ht="15">
      <c r="A22" s="30"/>
      <c r="B22" s="3" t="s">
        <v>23</v>
      </c>
      <c r="C22" s="5"/>
      <c r="D22" s="4">
        <v>2934</v>
      </c>
      <c r="E22" s="4">
        <v>2960</v>
      </c>
      <c r="F22" s="25">
        <v>390</v>
      </c>
      <c r="G22" s="5">
        <v>0</v>
      </c>
      <c r="H22" s="5">
        <v>0</v>
      </c>
      <c r="I22" s="5">
        <v>390</v>
      </c>
      <c r="J22" s="6">
        <v>0.03895675799862153</v>
      </c>
    </row>
    <row r="23" spans="1:10" ht="15">
      <c r="A23" s="30"/>
      <c r="B23" s="3" t="s">
        <v>12</v>
      </c>
      <c r="C23" s="5"/>
      <c r="D23" s="4">
        <v>87919</v>
      </c>
      <c r="E23" s="4">
        <v>88351</v>
      </c>
      <c r="F23" s="25">
        <v>432</v>
      </c>
      <c r="G23" s="5">
        <v>0</v>
      </c>
      <c r="H23" s="5">
        <v>0</v>
      </c>
      <c r="I23" s="5">
        <v>432</v>
      </c>
      <c r="J23" s="6">
        <v>0.04315210116770385</v>
      </c>
    </row>
    <row r="24" spans="1:10" ht="15">
      <c r="A24" s="30"/>
      <c r="B24" s="3" t="s">
        <v>13</v>
      </c>
      <c r="C24" s="5"/>
      <c r="D24" s="4">
        <v>97630</v>
      </c>
      <c r="E24" s="4">
        <v>98249</v>
      </c>
      <c r="F24" s="25">
        <v>619</v>
      </c>
      <c r="G24" s="5">
        <v>0</v>
      </c>
      <c r="H24" s="5">
        <v>0</v>
      </c>
      <c r="I24" s="5">
        <v>619</v>
      </c>
      <c r="J24" s="6">
        <v>0.0618313671824275</v>
      </c>
    </row>
    <row r="25" spans="1:10" ht="15">
      <c r="A25" s="30"/>
      <c r="B25" s="3" t="s">
        <v>15</v>
      </c>
      <c r="C25" s="5"/>
      <c r="D25" s="9">
        <v>10048</v>
      </c>
      <c r="E25" s="9">
        <v>10048</v>
      </c>
      <c r="F25" s="6">
        <v>0</v>
      </c>
      <c r="G25" s="5">
        <v>0</v>
      </c>
      <c r="H25" s="5">
        <v>0</v>
      </c>
      <c r="I25" s="5">
        <v>0</v>
      </c>
      <c r="J25" s="6">
        <v>0</v>
      </c>
    </row>
    <row r="26" spans="1:10" ht="15">
      <c r="A26" s="30"/>
      <c r="B26" s="3" t="s">
        <v>14</v>
      </c>
      <c r="C26" s="5"/>
      <c r="D26" s="4">
        <v>10169</v>
      </c>
      <c r="E26" s="4">
        <v>10231</v>
      </c>
      <c r="F26" s="6">
        <v>620</v>
      </c>
      <c r="G26" s="5">
        <v>0</v>
      </c>
      <c r="H26" s="5">
        <v>0</v>
      </c>
      <c r="I26" s="5">
        <v>620</v>
      </c>
      <c r="J26" s="6">
        <v>0.06193125630550089</v>
      </c>
    </row>
    <row r="27" spans="1:12" ht="15">
      <c r="A27" s="31"/>
      <c r="B27" s="26" t="s">
        <v>11</v>
      </c>
      <c r="C27" s="26"/>
      <c r="D27" s="7"/>
      <c r="E27" s="26"/>
      <c r="F27" s="27">
        <v>6287</v>
      </c>
      <c r="G27" s="27">
        <v>0</v>
      </c>
      <c r="H27" s="27">
        <v>0</v>
      </c>
      <c r="I27" s="27">
        <v>6287</v>
      </c>
      <c r="J27" s="6">
        <v>0.6280029167623937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v>2748</v>
      </c>
      <c r="G28" s="14">
        <v>0</v>
      </c>
      <c r="H28" s="14">
        <v>0</v>
      </c>
      <c r="I28" s="14">
        <v>2748</v>
      </c>
      <c r="J28" s="6">
        <v>0.2744953102056717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v>3539</v>
      </c>
      <c r="G29" s="14">
        <v>0</v>
      </c>
      <c r="H29" s="14">
        <v>0</v>
      </c>
      <c r="I29" s="14">
        <v>3539</v>
      </c>
      <c r="J29" s="6">
        <v>0.35350760655672203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J5:J6"/>
    <mergeCell ref="A11:A2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5.2812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58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8">
        <v>86.56</v>
      </c>
      <c r="G7" s="24">
        <v>45.34547</v>
      </c>
      <c r="H7" s="28">
        <v>0.91</v>
      </c>
      <c r="I7" s="5">
        <v>1.85807682</v>
      </c>
      <c r="J7" s="6">
        <v>0.00018560166415279038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v>1129.7</v>
      </c>
      <c r="G8" s="5">
        <v>948.65</v>
      </c>
      <c r="H8" s="5">
        <v>11.9</v>
      </c>
      <c r="I8" s="5">
        <v>38.8719</v>
      </c>
      <c r="J8" s="6">
        <v>0.0038828800031964514</v>
      </c>
      <c r="L8" s="8"/>
    </row>
    <row r="9" spans="1:12" ht="15">
      <c r="A9" s="2">
        <v>3</v>
      </c>
      <c r="B9" s="3" t="s">
        <v>43</v>
      </c>
      <c r="C9" s="5" t="s">
        <v>59</v>
      </c>
      <c r="D9" s="4"/>
      <c r="E9" s="4"/>
      <c r="F9" s="5">
        <v>1421</v>
      </c>
      <c r="G9" s="5">
        <v>997.5459999999999</v>
      </c>
      <c r="H9" s="5">
        <v>19</v>
      </c>
      <c r="I9" s="5">
        <v>38.8719</v>
      </c>
      <c r="J9" s="6">
        <v>0.0038828800031964514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v>2550.7</v>
      </c>
      <c r="G10" s="5">
        <v>1946.196</v>
      </c>
      <c r="H10" s="5">
        <v>30.9</v>
      </c>
      <c r="I10" s="5">
        <v>0</v>
      </c>
      <c r="J10" s="6">
        <v>0</v>
      </c>
    </row>
    <row r="11" spans="1:10" ht="15">
      <c r="A11" s="29">
        <v>5</v>
      </c>
      <c r="B11" s="3" t="s">
        <v>16</v>
      </c>
      <c r="C11" s="5"/>
      <c r="D11" s="4">
        <v>44860</v>
      </c>
      <c r="E11" s="4">
        <v>44860</v>
      </c>
      <c r="F11" s="6">
        <v>0</v>
      </c>
      <c r="G11" s="5">
        <v>0</v>
      </c>
      <c r="H11" s="5">
        <v>0</v>
      </c>
      <c r="I11" s="5">
        <v>0</v>
      </c>
      <c r="J11" s="6">
        <v>0</v>
      </c>
    </row>
    <row r="12" spans="1:10" ht="15">
      <c r="A12" s="30"/>
      <c r="B12" s="3" t="s">
        <v>17</v>
      </c>
      <c r="C12" s="5"/>
      <c r="D12" s="4">
        <v>68831</v>
      </c>
      <c r="E12" s="4">
        <v>69567</v>
      </c>
      <c r="F12" s="6">
        <v>736</v>
      </c>
      <c r="G12" s="5">
        <v>0</v>
      </c>
      <c r="H12" s="5">
        <v>0</v>
      </c>
      <c r="I12" s="5">
        <v>736</v>
      </c>
      <c r="J12" s="6">
        <v>0.07351839458201397</v>
      </c>
    </row>
    <row r="13" spans="1:10" ht="15">
      <c r="A13" s="30"/>
      <c r="B13" s="3" t="s">
        <v>18</v>
      </c>
      <c r="C13" s="5"/>
      <c r="D13" s="4">
        <v>59533</v>
      </c>
      <c r="E13" s="4">
        <v>60059</v>
      </c>
      <c r="F13" s="6">
        <v>526</v>
      </c>
      <c r="G13" s="5">
        <v>0</v>
      </c>
      <c r="H13" s="5">
        <v>0</v>
      </c>
      <c r="I13" s="5">
        <v>526</v>
      </c>
      <c r="J13" s="6">
        <v>0.05254167873660237</v>
      </c>
    </row>
    <row r="14" spans="1:10" ht="15">
      <c r="A14" s="30"/>
      <c r="B14" s="3" t="s">
        <v>19</v>
      </c>
      <c r="C14" s="5"/>
      <c r="D14" s="4">
        <v>69939</v>
      </c>
      <c r="E14" s="4">
        <v>70424</v>
      </c>
      <c r="F14" s="6">
        <v>485</v>
      </c>
      <c r="G14" s="5">
        <v>0</v>
      </c>
      <c r="H14" s="5">
        <v>0</v>
      </c>
      <c r="I14" s="5">
        <v>485</v>
      </c>
      <c r="J14" s="6">
        <v>0.04844622469059344</v>
      </c>
    </row>
    <row r="15" spans="1:10" ht="15">
      <c r="A15" s="30"/>
      <c r="B15" s="3" t="s">
        <v>31</v>
      </c>
      <c r="C15" s="5"/>
      <c r="D15" s="4">
        <v>7854</v>
      </c>
      <c r="E15" s="4">
        <v>8382</v>
      </c>
      <c r="F15" s="25">
        <v>528</v>
      </c>
      <c r="G15" s="5">
        <v>0</v>
      </c>
      <c r="H15" s="5">
        <v>0</v>
      </c>
      <c r="I15" s="5">
        <v>528</v>
      </c>
      <c r="J15" s="6">
        <v>0.052741456982749145</v>
      </c>
    </row>
    <row r="16" spans="1:10" ht="15">
      <c r="A16" s="30"/>
      <c r="B16" s="3" t="s">
        <v>32</v>
      </c>
      <c r="C16" s="5"/>
      <c r="D16" s="4">
        <v>1261</v>
      </c>
      <c r="E16" s="4">
        <v>1351</v>
      </c>
      <c r="F16" s="25">
        <v>90</v>
      </c>
      <c r="G16" s="5">
        <v>0</v>
      </c>
      <c r="H16" s="5">
        <v>0</v>
      </c>
      <c r="I16" s="5">
        <v>90</v>
      </c>
      <c r="J16" s="6">
        <v>0.008990021076604968</v>
      </c>
    </row>
    <row r="17" spans="1:10" ht="15">
      <c r="A17" s="30"/>
      <c r="B17" s="3" t="s">
        <v>33</v>
      </c>
      <c r="C17" s="5"/>
      <c r="D17" s="4">
        <v>8672</v>
      </c>
      <c r="E17" s="4">
        <v>9291</v>
      </c>
      <c r="F17" s="25">
        <v>619</v>
      </c>
      <c r="G17" s="5">
        <v>0</v>
      </c>
      <c r="H17" s="5">
        <v>0</v>
      </c>
      <c r="I17" s="5">
        <v>619</v>
      </c>
      <c r="J17" s="6">
        <v>0.0618313671824275</v>
      </c>
    </row>
    <row r="18" spans="1:10" ht="15">
      <c r="A18" s="30"/>
      <c r="B18" s="3" t="s">
        <v>34</v>
      </c>
      <c r="C18" s="5"/>
      <c r="D18" s="4">
        <v>1591</v>
      </c>
      <c r="E18" s="4">
        <v>1711</v>
      </c>
      <c r="F18" s="25">
        <v>120</v>
      </c>
      <c r="G18" s="5">
        <v>0</v>
      </c>
      <c r="H18" s="5">
        <v>0</v>
      </c>
      <c r="I18" s="5">
        <v>120</v>
      </c>
      <c r="J18" s="6">
        <v>0.011986694768806623</v>
      </c>
    </row>
    <row r="19" spans="1:10" ht="15">
      <c r="A19" s="30"/>
      <c r="B19" s="3" t="s">
        <v>20</v>
      </c>
      <c r="C19" s="5"/>
      <c r="D19" s="4">
        <v>4047</v>
      </c>
      <c r="E19" s="4">
        <v>4090</v>
      </c>
      <c r="F19" s="25">
        <v>645</v>
      </c>
      <c r="G19" s="5">
        <v>0</v>
      </c>
      <c r="H19" s="5">
        <v>0</v>
      </c>
      <c r="I19" s="5">
        <v>645</v>
      </c>
      <c r="J19" s="6">
        <v>0.0644284843823356</v>
      </c>
    </row>
    <row r="20" spans="1:10" ht="15">
      <c r="A20" s="30"/>
      <c r="B20" s="3" t="s">
        <v>21</v>
      </c>
      <c r="C20" s="5"/>
      <c r="D20" s="4">
        <v>4885</v>
      </c>
      <c r="E20" s="4">
        <v>4934</v>
      </c>
      <c r="F20" s="25">
        <v>735</v>
      </c>
      <c r="G20" s="5">
        <v>0</v>
      </c>
      <c r="H20" s="5">
        <v>0</v>
      </c>
      <c r="I20" s="5">
        <v>735</v>
      </c>
      <c r="J20" s="6">
        <v>0.07341850545894058</v>
      </c>
    </row>
    <row r="21" spans="1:10" ht="15">
      <c r="A21" s="30"/>
      <c r="B21" s="3" t="s">
        <v>22</v>
      </c>
      <c r="C21" s="5"/>
      <c r="D21" s="4">
        <v>2233</v>
      </c>
      <c r="E21" s="4">
        <v>2255</v>
      </c>
      <c r="F21" s="25">
        <v>330</v>
      </c>
      <c r="G21" s="5">
        <v>0</v>
      </c>
      <c r="H21" s="5">
        <v>0</v>
      </c>
      <c r="I21" s="5">
        <v>330</v>
      </c>
      <c r="J21" s="6">
        <v>0.032963410614218216</v>
      </c>
    </row>
    <row r="22" spans="1:10" ht="15">
      <c r="A22" s="30"/>
      <c r="B22" s="3" t="s">
        <v>23</v>
      </c>
      <c r="C22" s="5"/>
      <c r="D22" s="4">
        <v>2960</v>
      </c>
      <c r="E22" s="4">
        <v>2991</v>
      </c>
      <c r="F22" s="25">
        <v>465</v>
      </c>
      <c r="G22" s="5">
        <v>0</v>
      </c>
      <c r="H22" s="5">
        <v>0</v>
      </c>
      <c r="I22" s="5">
        <v>465</v>
      </c>
      <c r="J22" s="6">
        <v>0.04644844222912567</v>
      </c>
    </row>
    <row r="23" spans="1:10" ht="15">
      <c r="A23" s="30"/>
      <c r="B23" s="3" t="s">
        <v>12</v>
      </c>
      <c r="C23" s="5"/>
      <c r="D23" s="4">
        <v>88351</v>
      </c>
      <c r="E23" s="4">
        <v>88894</v>
      </c>
      <c r="F23" s="25">
        <v>543</v>
      </c>
      <c r="G23" s="5">
        <v>0</v>
      </c>
      <c r="H23" s="5">
        <v>0</v>
      </c>
      <c r="I23" s="5">
        <v>543</v>
      </c>
      <c r="J23" s="6">
        <v>0.054239793828849976</v>
      </c>
    </row>
    <row r="24" spans="1:10" ht="15">
      <c r="A24" s="30"/>
      <c r="B24" s="3" t="s">
        <v>13</v>
      </c>
      <c r="C24" s="5"/>
      <c r="D24" s="4">
        <v>98249</v>
      </c>
      <c r="E24" s="4">
        <v>98848</v>
      </c>
      <c r="F24" s="25">
        <v>599</v>
      </c>
      <c r="G24" s="5">
        <v>0</v>
      </c>
      <c r="H24" s="5">
        <v>0</v>
      </c>
      <c r="I24" s="5">
        <v>599</v>
      </c>
      <c r="J24" s="6">
        <v>0.05983358472095973</v>
      </c>
    </row>
    <row r="25" spans="1:10" ht="15">
      <c r="A25" s="30"/>
      <c r="B25" s="3" t="s">
        <v>15</v>
      </c>
      <c r="C25" s="5"/>
      <c r="D25" s="9">
        <v>10048</v>
      </c>
      <c r="E25" s="9">
        <v>10048</v>
      </c>
      <c r="F25" s="6">
        <v>0</v>
      </c>
      <c r="G25" s="5">
        <v>0</v>
      </c>
      <c r="H25" s="5">
        <v>0</v>
      </c>
      <c r="I25" s="5">
        <v>0</v>
      </c>
      <c r="J25" s="6">
        <v>0</v>
      </c>
    </row>
    <row r="26" spans="1:10" ht="15">
      <c r="A26" s="30"/>
      <c r="B26" s="3" t="s">
        <v>14</v>
      </c>
      <c r="C26" s="5"/>
      <c r="D26" s="4">
        <v>10231</v>
      </c>
      <c r="E26" s="4">
        <v>10315</v>
      </c>
      <c r="F26" s="6">
        <v>840</v>
      </c>
      <c r="G26" s="5">
        <v>0</v>
      </c>
      <c r="H26" s="5">
        <v>0</v>
      </c>
      <c r="I26" s="5">
        <v>840</v>
      </c>
      <c r="J26" s="6">
        <v>0.08390686338164637</v>
      </c>
    </row>
    <row r="27" spans="1:12" ht="15">
      <c r="A27" s="31"/>
      <c r="B27" s="26" t="s">
        <v>11</v>
      </c>
      <c r="C27" s="26"/>
      <c r="D27" s="7"/>
      <c r="E27" s="26"/>
      <c r="F27" s="27">
        <v>7261</v>
      </c>
      <c r="G27" s="27">
        <v>0</v>
      </c>
      <c r="H27" s="27">
        <v>0</v>
      </c>
      <c r="I27" s="27">
        <v>7261</v>
      </c>
      <c r="J27" s="6">
        <v>0.7252949226358741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v>3191</v>
      </c>
      <c r="G28" s="14">
        <v>0</v>
      </c>
      <c r="H28" s="14">
        <v>0</v>
      </c>
      <c r="I28" s="14">
        <v>3191</v>
      </c>
      <c r="J28" s="6">
        <v>0.3187461917271828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v>4070</v>
      </c>
      <c r="G29" s="14">
        <v>0</v>
      </c>
      <c r="H29" s="14">
        <v>0</v>
      </c>
      <c r="I29" s="14">
        <v>4070</v>
      </c>
      <c r="J29" s="6">
        <v>0.4065487309086913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H5:H6"/>
    <mergeCell ref="I5:I6"/>
    <mergeCell ref="J5:J6"/>
    <mergeCell ref="A11:A27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2"/>
  <sheetViews>
    <sheetView tabSelected="1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0" sqref="C10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5.2812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60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8">
        <f>86.42+0.92</f>
        <v>87.34</v>
      </c>
      <c r="G7" s="24">
        <f>G8*0.0478</f>
        <v>49.46166662</v>
      </c>
      <c r="H7" s="28">
        <f>0.92</f>
        <v>0.92</v>
      </c>
      <c r="I7" s="5">
        <f>38.8719*0.0478</f>
        <v>1.85807682</v>
      </c>
      <c r="J7" s="6">
        <f aca="true" t="shared" si="0" ref="J7:J29">I7/10011.1</f>
        <v>0.00018560166415279038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f>924.38+9.83</f>
        <v>934.21</v>
      </c>
      <c r="G8" s="39">
        <f>574.8529+416.36+43.55</f>
        <v>1034.7629</v>
      </c>
      <c r="H8" s="5">
        <f>9.83</f>
        <v>9.83</v>
      </c>
      <c r="I8" s="5">
        <f>F8-G8-H8</f>
        <v>-110.3828999999999</v>
      </c>
      <c r="J8" s="6">
        <f t="shared" si="0"/>
        <v>-0.01102605108329753</v>
      </c>
      <c r="L8" s="8"/>
    </row>
    <row r="9" spans="1:12" ht="15">
      <c r="A9" s="2">
        <v>3</v>
      </c>
      <c r="B9" s="3" t="s">
        <v>43</v>
      </c>
      <c r="C9" s="5" t="s">
        <v>61</v>
      </c>
      <c r="D9" s="4"/>
      <c r="E9" s="4"/>
      <c r="F9" s="5">
        <f>1730+20</f>
        <v>1750</v>
      </c>
      <c r="G9" s="39">
        <f>734.071+451.841+39.09</f>
        <v>1225.002</v>
      </c>
      <c r="H9" s="5">
        <f>17</f>
        <v>17</v>
      </c>
      <c r="I9" s="5">
        <f>38.8719</f>
        <v>38.8719</v>
      </c>
      <c r="J9" s="6">
        <f t="shared" si="0"/>
        <v>0.0038828800031964514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f>F8+F9</f>
        <v>2684.21</v>
      </c>
      <c r="G10" s="39">
        <f>1270.1239+858.441+73.26+57.94</f>
        <v>2259.7649000000006</v>
      </c>
      <c r="H10" s="5">
        <f>H8+H9</f>
        <v>26.83</v>
      </c>
      <c r="I10" s="5">
        <v>0</v>
      </c>
      <c r="J10" s="6">
        <f t="shared" si="0"/>
        <v>0</v>
      </c>
    </row>
    <row r="11" spans="1:10" ht="15">
      <c r="A11" s="29">
        <v>5</v>
      </c>
      <c r="B11" s="3" t="s">
        <v>16</v>
      </c>
      <c r="C11" s="5"/>
      <c r="D11" s="4">
        <v>44860</v>
      </c>
      <c r="E11" s="4">
        <v>44860</v>
      </c>
      <c r="F11" s="6">
        <f aca="true" t="shared" si="1" ref="F11:F18">(E11-D11)*1</f>
        <v>0</v>
      </c>
      <c r="G11" s="5">
        <v>0</v>
      </c>
      <c r="H11" s="5">
        <v>0</v>
      </c>
      <c r="I11" s="5">
        <f aca="true" t="shared" si="2" ref="I11:I26">F11-G11-H11</f>
        <v>0</v>
      </c>
      <c r="J11" s="6">
        <f t="shared" si="0"/>
        <v>0</v>
      </c>
    </row>
    <row r="12" spans="1:10" ht="15">
      <c r="A12" s="30"/>
      <c r="B12" s="3" t="s">
        <v>17</v>
      </c>
      <c r="C12" s="5"/>
      <c r="D12" s="4">
        <v>69567</v>
      </c>
      <c r="E12" s="4">
        <v>70090</v>
      </c>
      <c r="F12" s="6">
        <f t="shared" si="1"/>
        <v>523</v>
      </c>
      <c r="G12" s="5">
        <v>0</v>
      </c>
      <c r="H12" s="5">
        <v>0</v>
      </c>
      <c r="I12" s="5">
        <f t="shared" si="2"/>
        <v>523</v>
      </c>
      <c r="J12" s="6">
        <f t="shared" si="0"/>
        <v>0.052242011367382206</v>
      </c>
    </row>
    <row r="13" spans="1:10" ht="15">
      <c r="A13" s="30"/>
      <c r="B13" s="3" t="s">
        <v>18</v>
      </c>
      <c r="C13" s="5"/>
      <c r="D13" s="4">
        <v>60059</v>
      </c>
      <c r="E13" s="4">
        <v>60330</v>
      </c>
      <c r="F13" s="6">
        <f t="shared" si="1"/>
        <v>271</v>
      </c>
      <c r="G13" s="5">
        <v>0</v>
      </c>
      <c r="H13" s="5">
        <v>0</v>
      </c>
      <c r="I13" s="5">
        <f t="shared" si="2"/>
        <v>271</v>
      </c>
      <c r="J13" s="6">
        <f t="shared" si="0"/>
        <v>0.027069952352888293</v>
      </c>
    </row>
    <row r="14" spans="1:10" ht="15">
      <c r="A14" s="30"/>
      <c r="B14" s="3" t="s">
        <v>19</v>
      </c>
      <c r="C14" s="5"/>
      <c r="D14" s="4">
        <v>70424</v>
      </c>
      <c r="E14" s="4">
        <v>70724</v>
      </c>
      <c r="F14" s="6">
        <f t="shared" si="1"/>
        <v>300</v>
      </c>
      <c r="G14" s="5">
        <v>0</v>
      </c>
      <c r="H14" s="5">
        <v>0</v>
      </c>
      <c r="I14" s="5">
        <f t="shared" si="2"/>
        <v>300</v>
      </c>
      <c r="J14" s="6">
        <f t="shared" si="0"/>
        <v>0.02996673692201656</v>
      </c>
    </row>
    <row r="15" spans="1:10" ht="15">
      <c r="A15" s="30"/>
      <c r="B15" s="3" t="s">
        <v>31</v>
      </c>
      <c r="C15" s="5"/>
      <c r="D15" s="4">
        <v>8382</v>
      </c>
      <c r="E15" s="4">
        <v>8745</v>
      </c>
      <c r="F15" s="25">
        <f t="shared" si="1"/>
        <v>363</v>
      </c>
      <c r="G15" s="5">
        <v>0</v>
      </c>
      <c r="H15" s="5">
        <v>0</v>
      </c>
      <c r="I15" s="5">
        <f t="shared" si="2"/>
        <v>363</v>
      </c>
      <c r="J15" s="6">
        <f t="shared" si="0"/>
        <v>0.03625975167564004</v>
      </c>
    </row>
    <row r="16" spans="1:10" ht="15">
      <c r="A16" s="30"/>
      <c r="B16" s="3" t="s">
        <v>32</v>
      </c>
      <c r="C16" s="5"/>
      <c r="D16" s="4">
        <v>1351</v>
      </c>
      <c r="E16" s="4">
        <v>1415</v>
      </c>
      <c r="F16" s="25">
        <f t="shared" si="1"/>
        <v>64</v>
      </c>
      <c r="G16" s="5">
        <v>0</v>
      </c>
      <c r="H16" s="5">
        <v>0</v>
      </c>
      <c r="I16" s="5">
        <f t="shared" si="2"/>
        <v>64</v>
      </c>
      <c r="J16" s="6">
        <f t="shared" si="0"/>
        <v>0.006392903876696866</v>
      </c>
    </row>
    <row r="17" spans="1:10" ht="15">
      <c r="A17" s="30"/>
      <c r="B17" s="3" t="s">
        <v>33</v>
      </c>
      <c r="C17" s="5"/>
      <c r="D17" s="4">
        <v>9291</v>
      </c>
      <c r="E17" s="4">
        <v>9724</v>
      </c>
      <c r="F17" s="25">
        <f t="shared" si="1"/>
        <v>433</v>
      </c>
      <c r="G17" s="5">
        <v>0</v>
      </c>
      <c r="H17" s="5">
        <v>0</v>
      </c>
      <c r="I17" s="5">
        <f t="shared" si="2"/>
        <v>433</v>
      </c>
      <c r="J17" s="6">
        <f t="shared" si="0"/>
        <v>0.04325199029077723</v>
      </c>
    </row>
    <row r="18" spans="1:10" ht="15">
      <c r="A18" s="30"/>
      <c r="B18" s="3" t="s">
        <v>34</v>
      </c>
      <c r="C18" s="5"/>
      <c r="D18" s="4">
        <v>1711</v>
      </c>
      <c r="E18" s="4">
        <v>1799</v>
      </c>
      <c r="F18" s="25">
        <f t="shared" si="1"/>
        <v>88</v>
      </c>
      <c r="G18" s="5">
        <v>0</v>
      </c>
      <c r="H18" s="5">
        <v>0</v>
      </c>
      <c r="I18" s="5">
        <f t="shared" si="2"/>
        <v>88</v>
      </c>
      <c r="J18" s="6">
        <f t="shared" si="0"/>
        <v>0.00879024283045819</v>
      </c>
    </row>
    <row r="19" spans="1:10" ht="15">
      <c r="A19" s="30"/>
      <c r="B19" s="3" t="s">
        <v>20</v>
      </c>
      <c r="C19" s="5"/>
      <c r="D19" s="4">
        <v>4090</v>
      </c>
      <c r="E19" s="4">
        <v>4126</v>
      </c>
      <c r="F19" s="25">
        <f>(E19-D19)*15</f>
        <v>540</v>
      </c>
      <c r="G19" s="5">
        <v>0</v>
      </c>
      <c r="H19" s="5">
        <v>0</v>
      </c>
      <c r="I19" s="5">
        <f t="shared" si="2"/>
        <v>540</v>
      </c>
      <c r="J19" s="6">
        <f t="shared" si="0"/>
        <v>0.05394012645962981</v>
      </c>
    </row>
    <row r="20" spans="1:10" ht="15">
      <c r="A20" s="30"/>
      <c r="B20" s="3" t="s">
        <v>21</v>
      </c>
      <c r="C20" s="5"/>
      <c r="D20" s="4">
        <v>4934</v>
      </c>
      <c r="E20" s="4">
        <v>4978</v>
      </c>
      <c r="F20" s="25">
        <f>(E20-D20)*15</f>
        <v>660</v>
      </c>
      <c r="G20" s="5">
        <v>0</v>
      </c>
      <c r="H20" s="5">
        <v>0</v>
      </c>
      <c r="I20" s="5">
        <f t="shared" si="2"/>
        <v>660</v>
      </c>
      <c r="J20" s="6">
        <f t="shared" si="0"/>
        <v>0.06592682122843643</v>
      </c>
    </row>
    <row r="21" spans="1:10" ht="15">
      <c r="A21" s="30"/>
      <c r="B21" s="3" t="s">
        <v>22</v>
      </c>
      <c r="C21" s="5"/>
      <c r="D21" s="4">
        <v>2255</v>
      </c>
      <c r="E21" s="4">
        <v>2269</v>
      </c>
      <c r="F21" s="25">
        <f>(E21-D21)*15</f>
        <v>210</v>
      </c>
      <c r="G21" s="5">
        <v>0</v>
      </c>
      <c r="H21" s="5">
        <v>0</v>
      </c>
      <c r="I21" s="5">
        <f t="shared" si="2"/>
        <v>210</v>
      </c>
      <c r="J21" s="6">
        <f t="shared" si="0"/>
        <v>0.02097671584541159</v>
      </c>
    </row>
    <row r="22" spans="1:10" ht="15">
      <c r="A22" s="30"/>
      <c r="B22" s="3" t="s">
        <v>23</v>
      </c>
      <c r="C22" s="5"/>
      <c r="D22" s="4">
        <v>2991</v>
      </c>
      <c r="E22" s="4">
        <v>3011</v>
      </c>
      <c r="F22" s="25">
        <f>(E22-D22)*15</f>
        <v>300</v>
      </c>
      <c r="G22" s="5">
        <v>0</v>
      </c>
      <c r="H22" s="5">
        <v>0</v>
      </c>
      <c r="I22" s="5">
        <f t="shared" si="2"/>
        <v>300</v>
      </c>
      <c r="J22" s="6">
        <f t="shared" si="0"/>
        <v>0.02996673692201656</v>
      </c>
    </row>
    <row r="23" spans="1:10" ht="15">
      <c r="A23" s="30"/>
      <c r="B23" s="3" t="s">
        <v>12</v>
      </c>
      <c r="C23" s="5"/>
      <c r="D23" s="4">
        <v>88894</v>
      </c>
      <c r="E23" s="4">
        <v>89223</v>
      </c>
      <c r="F23" s="25">
        <f>(E23-D23)*1</f>
        <v>329</v>
      </c>
      <c r="G23" s="5">
        <v>0</v>
      </c>
      <c r="H23" s="5">
        <v>0</v>
      </c>
      <c r="I23" s="5">
        <f t="shared" si="2"/>
        <v>329</v>
      </c>
      <c r="J23" s="6">
        <f t="shared" si="0"/>
        <v>0.032863521491144826</v>
      </c>
    </row>
    <row r="24" spans="1:10" ht="15">
      <c r="A24" s="30"/>
      <c r="B24" s="3" t="s">
        <v>13</v>
      </c>
      <c r="C24" s="5"/>
      <c r="D24" s="4">
        <v>98848</v>
      </c>
      <c r="E24" s="4">
        <v>99362</v>
      </c>
      <c r="F24" s="25">
        <f>(E24-D24)*1</f>
        <v>514</v>
      </c>
      <c r="G24" s="5">
        <v>0</v>
      </c>
      <c r="H24" s="5">
        <v>0</v>
      </c>
      <c r="I24" s="5">
        <f t="shared" si="2"/>
        <v>514</v>
      </c>
      <c r="J24" s="6">
        <f t="shared" si="0"/>
        <v>0.051343009259721704</v>
      </c>
    </row>
    <row r="25" spans="1:10" ht="15">
      <c r="A25" s="30"/>
      <c r="B25" s="3" t="s">
        <v>15</v>
      </c>
      <c r="C25" s="5"/>
      <c r="D25" s="9">
        <v>10048</v>
      </c>
      <c r="E25" s="9">
        <v>10048</v>
      </c>
      <c r="F25" s="6">
        <f>(E25-D25)*10</f>
        <v>0</v>
      </c>
      <c r="G25" s="5">
        <v>0</v>
      </c>
      <c r="H25" s="5">
        <v>0</v>
      </c>
      <c r="I25" s="5">
        <f t="shared" si="2"/>
        <v>0</v>
      </c>
      <c r="J25" s="6">
        <f t="shared" si="0"/>
        <v>0</v>
      </c>
    </row>
    <row r="26" spans="1:10" ht="15">
      <c r="A26" s="30"/>
      <c r="B26" s="3" t="s">
        <v>14</v>
      </c>
      <c r="C26" s="5"/>
      <c r="D26" s="4">
        <v>10315</v>
      </c>
      <c r="E26" s="4">
        <v>10374</v>
      </c>
      <c r="F26" s="6">
        <f>(E26-D26)*10</f>
        <v>590</v>
      </c>
      <c r="G26" s="5">
        <v>0</v>
      </c>
      <c r="H26" s="5">
        <v>0</v>
      </c>
      <c r="I26" s="5">
        <f t="shared" si="2"/>
        <v>590</v>
      </c>
      <c r="J26" s="6">
        <f t="shared" si="0"/>
        <v>0.05893458261329924</v>
      </c>
    </row>
    <row r="27" spans="1:12" ht="15">
      <c r="A27" s="31"/>
      <c r="B27" s="26" t="s">
        <v>11</v>
      </c>
      <c r="C27" s="26"/>
      <c r="D27" s="7"/>
      <c r="E27" s="26"/>
      <c r="F27" s="27">
        <f>SUM(F11:F26)</f>
        <v>5185</v>
      </c>
      <c r="G27" s="27">
        <f>SUM(G11:G26)</f>
        <v>0</v>
      </c>
      <c r="H27" s="27">
        <f>SUM(H11:H26)</f>
        <v>0</v>
      </c>
      <c r="I27" s="27">
        <f>SUM(I11:I26)</f>
        <v>5185</v>
      </c>
      <c r="J27" s="6">
        <f t="shared" si="0"/>
        <v>0.5179251031355195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f aca="true" t="shared" si="3" ref="F28:I29">F11+F13+F15+F17+F19+F21+F23+F25</f>
        <v>2146</v>
      </c>
      <c r="G28" s="14">
        <f t="shared" si="3"/>
        <v>0</v>
      </c>
      <c r="H28" s="14">
        <f t="shared" si="3"/>
        <v>0</v>
      </c>
      <c r="I28" s="14">
        <f t="shared" si="3"/>
        <v>2146</v>
      </c>
      <c r="J28" s="6">
        <f t="shared" si="0"/>
        <v>0.2143620581154918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f t="shared" si="3"/>
        <v>3039</v>
      </c>
      <c r="G29" s="14">
        <f t="shared" si="3"/>
        <v>0</v>
      </c>
      <c r="H29" s="14">
        <f t="shared" si="3"/>
        <v>0</v>
      </c>
      <c r="I29" s="14">
        <f t="shared" si="3"/>
        <v>3039</v>
      </c>
      <c r="J29" s="6">
        <f t="shared" si="0"/>
        <v>0.30356304502002773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2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F2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22" sqref="J22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37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0">
        <f>98.97+0.88</f>
        <v>99.85</v>
      </c>
      <c r="G7" s="24">
        <f>G8*0.0478</f>
        <v>51.998751999999996</v>
      </c>
      <c r="H7" s="28">
        <f>0.88</f>
        <v>0.88</v>
      </c>
      <c r="I7" s="5">
        <f>33.1131*0.0478</f>
        <v>1.5828061800000002</v>
      </c>
      <c r="J7" s="6">
        <f>I7/10011.1</f>
        <v>0.00015810512131533998</v>
      </c>
      <c r="L7" s="8"/>
    </row>
    <row r="8" spans="1:12" ht="15">
      <c r="A8" s="2">
        <v>2</v>
      </c>
      <c r="B8" s="3" t="s">
        <v>7</v>
      </c>
      <c r="C8" s="6"/>
      <c r="D8" s="4"/>
      <c r="E8" s="4"/>
      <c r="F8" s="6">
        <f>1066.98+8.72</f>
        <v>1075.7</v>
      </c>
      <c r="G8" s="5">
        <f>769.92+267.35+50.57</f>
        <v>1087.84</v>
      </c>
      <c r="H8" s="5">
        <f>8.72</f>
        <v>8.72</v>
      </c>
      <c r="I8" s="5">
        <f>F8-G8-H8</f>
        <v>-20.85999999999987</v>
      </c>
      <c r="J8" s="6">
        <f aca="true" t="shared" si="0" ref="J8:J29">I8/10011.1</f>
        <v>-0.002083687107310872</v>
      </c>
      <c r="L8" s="8"/>
    </row>
    <row r="9" spans="1:12" ht="15">
      <c r="A9" s="2">
        <v>3</v>
      </c>
      <c r="B9" s="3" t="s">
        <v>29</v>
      </c>
      <c r="C9" s="5" t="s">
        <v>38</v>
      </c>
      <c r="D9" s="4"/>
      <c r="E9" s="4"/>
      <c r="F9" s="5">
        <f>1489+19</f>
        <v>1508</v>
      </c>
      <c r="G9" s="5">
        <f>926.35+238.557+26.07</f>
        <v>1190.9769999999999</v>
      </c>
      <c r="H9" s="5">
        <v>18</v>
      </c>
      <c r="I9" s="5">
        <v>33.1131</v>
      </c>
      <c r="J9" s="6">
        <f t="shared" si="0"/>
        <v>0.0033076385212414223</v>
      </c>
      <c r="L9" s="8"/>
    </row>
    <row r="10" spans="1:10" ht="15">
      <c r="A10" s="2">
        <v>4</v>
      </c>
      <c r="B10" s="3" t="s">
        <v>8</v>
      </c>
      <c r="C10" s="5"/>
      <c r="D10" s="4"/>
      <c r="E10" s="4"/>
      <c r="F10" s="5">
        <f>F8+F9</f>
        <v>2583.7</v>
      </c>
      <c r="G10" s="5">
        <f>1630.24+513.157+34.09+29.43+71.09</f>
        <v>2278.007</v>
      </c>
      <c r="H10" s="5">
        <f>H8+H9</f>
        <v>26.72</v>
      </c>
      <c r="I10" s="5">
        <v>0</v>
      </c>
      <c r="J10" s="6">
        <f t="shared" si="0"/>
        <v>0</v>
      </c>
    </row>
    <row r="11" spans="1:10" ht="15">
      <c r="A11" s="29">
        <v>5</v>
      </c>
      <c r="B11" s="3" t="s">
        <v>16</v>
      </c>
      <c r="C11" s="5"/>
      <c r="D11" s="4">
        <v>43240</v>
      </c>
      <c r="E11" s="4">
        <v>43691</v>
      </c>
      <c r="F11" s="6">
        <f aca="true" t="shared" si="1" ref="F11:F18">(E11-D11)*1</f>
        <v>451</v>
      </c>
      <c r="G11" s="5">
        <v>0</v>
      </c>
      <c r="H11" s="5">
        <v>0</v>
      </c>
      <c r="I11" s="5">
        <f aca="true" t="shared" si="2" ref="I11:I26">F11-G11-H11</f>
        <v>451</v>
      </c>
      <c r="J11" s="6">
        <f t="shared" si="0"/>
        <v>0.04504999450609823</v>
      </c>
    </row>
    <row r="12" spans="1:10" ht="15">
      <c r="A12" s="30"/>
      <c r="B12" s="3" t="s">
        <v>17</v>
      </c>
      <c r="C12" s="5"/>
      <c r="D12" s="4">
        <v>63814</v>
      </c>
      <c r="E12" s="4">
        <v>64485</v>
      </c>
      <c r="F12" s="6">
        <f t="shared" si="1"/>
        <v>671</v>
      </c>
      <c r="G12" s="5">
        <v>0</v>
      </c>
      <c r="H12" s="5">
        <v>0</v>
      </c>
      <c r="I12" s="5">
        <f t="shared" si="2"/>
        <v>671</v>
      </c>
      <c r="J12" s="6">
        <f t="shared" si="0"/>
        <v>0.0670256015822437</v>
      </c>
    </row>
    <row r="13" spans="1:10" ht="15">
      <c r="A13" s="30"/>
      <c r="B13" s="3" t="s">
        <v>18</v>
      </c>
      <c r="C13" s="5"/>
      <c r="D13" s="4">
        <v>55999</v>
      </c>
      <c r="E13" s="4">
        <v>56401</v>
      </c>
      <c r="F13" s="6">
        <f t="shared" si="1"/>
        <v>402</v>
      </c>
      <c r="G13" s="5">
        <v>0</v>
      </c>
      <c r="H13" s="5">
        <v>0</v>
      </c>
      <c r="I13" s="5">
        <f t="shared" si="2"/>
        <v>402</v>
      </c>
      <c r="J13" s="6">
        <f t="shared" si="0"/>
        <v>0.040155427475502194</v>
      </c>
    </row>
    <row r="14" spans="1:10" ht="15">
      <c r="A14" s="30"/>
      <c r="B14" s="3" t="s">
        <v>19</v>
      </c>
      <c r="C14" s="5"/>
      <c r="D14" s="4">
        <v>65942</v>
      </c>
      <c r="E14" s="4">
        <v>66434</v>
      </c>
      <c r="F14" s="6">
        <f t="shared" si="1"/>
        <v>492</v>
      </c>
      <c r="G14" s="5">
        <v>0</v>
      </c>
      <c r="H14" s="5">
        <v>0</v>
      </c>
      <c r="I14" s="5">
        <f t="shared" si="2"/>
        <v>492</v>
      </c>
      <c r="J14" s="6">
        <f t="shared" si="0"/>
        <v>0.04914544855210716</v>
      </c>
    </row>
    <row r="15" spans="1:10" ht="15">
      <c r="A15" s="30"/>
      <c r="B15" s="3" t="s">
        <v>31</v>
      </c>
      <c r="C15" s="5"/>
      <c r="D15" s="4">
        <v>3450</v>
      </c>
      <c r="E15" s="4">
        <v>3936</v>
      </c>
      <c r="F15" s="25">
        <f t="shared" si="1"/>
        <v>486</v>
      </c>
      <c r="G15" s="5">
        <v>0</v>
      </c>
      <c r="H15" s="5">
        <v>0</v>
      </c>
      <c r="I15" s="5">
        <f t="shared" si="2"/>
        <v>486</v>
      </c>
      <c r="J15" s="6">
        <f t="shared" si="0"/>
        <v>0.04854611381366683</v>
      </c>
    </row>
    <row r="16" spans="1:10" ht="15">
      <c r="A16" s="30"/>
      <c r="B16" s="3" t="s">
        <v>32</v>
      </c>
      <c r="C16" s="5"/>
      <c r="D16" s="4">
        <v>547</v>
      </c>
      <c r="E16" s="4">
        <v>609</v>
      </c>
      <c r="F16" s="25">
        <f t="shared" si="1"/>
        <v>62</v>
      </c>
      <c r="G16" s="5">
        <v>0</v>
      </c>
      <c r="H16" s="5">
        <v>0</v>
      </c>
      <c r="I16" s="5">
        <f t="shared" si="2"/>
        <v>62</v>
      </c>
      <c r="J16" s="6">
        <f t="shared" si="0"/>
        <v>0.006193125630550089</v>
      </c>
    </row>
    <row r="17" spans="1:10" ht="15">
      <c r="A17" s="30"/>
      <c r="B17" s="3" t="s">
        <v>33</v>
      </c>
      <c r="C17" s="5"/>
      <c r="D17" s="4">
        <v>3914</v>
      </c>
      <c r="E17" s="4">
        <v>4482</v>
      </c>
      <c r="F17" s="25">
        <f t="shared" si="1"/>
        <v>568</v>
      </c>
      <c r="G17" s="5">
        <v>0</v>
      </c>
      <c r="H17" s="5">
        <v>0</v>
      </c>
      <c r="I17" s="5">
        <f t="shared" si="2"/>
        <v>568</v>
      </c>
      <c r="J17" s="6">
        <f t="shared" si="0"/>
        <v>0.056737021905684686</v>
      </c>
    </row>
    <row r="18" spans="1:10" ht="15">
      <c r="A18" s="30"/>
      <c r="B18" s="3" t="s">
        <v>34</v>
      </c>
      <c r="C18" s="5"/>
      <c r="D18" s="4">
        <v>721</v>
      </c>
      <c r="E18" s="4">
        <v>821</v>
      </c>
      <c r="F18" s="25">
        <f t="shared" si="1"/>
        <v>100</v>
      </c>
      <c r="G18" s="5">
        <v>0</v>
      </c>
      <c r="H18" s="5">
        <v>0</v>
      </c>
      <c r="I18" s="5">
        <f t="shared" si="2"/>
        <v>100</v>
      </c>
      <c r="J18" s="6">
        <f t="shared" si="0"/>
        <v>0.009988912307338853</v>
      </c>
    </row>
    <row r="19" spans="1:10" ht="15">
      <c r="A19" s="30"/>
      <c r="B19" s="3" t="s">
        <v>20</v>
      </c>
      <c r="C19" s="5"/>
      <c r="D19" s="4">
        <v>3726</v>
      </c>
      <c r="E19" s="4">
        <v>3790</v>
      </c>
      <c r="F19" s="25">
        <f>(E19-D19)*15</f>
        <v>960</v>
      </c>
      <c r="G19" s="5">
        <v>0</v>
      </c>
      <c r="H19" s="5">
        <v>0</v>
      </c>
      <c r="I19" s="5">
        <f t="shared" si="2"/>
        <v>960</v>
      </c>
      <c r="J19" s="6">
        <f t="shared" si="0"/>
        <v>0.09589355815045299</v>
      </c>
    </row>
    <row r="20" spans="1:10" ht="15">
      <c r="A20" s="30"/>
      <c r="B20" s="3" t="s">
        <v>21</v>
      </c>
      <c r="C20" s="5"/>
      <c r="D20" s="4">
        <v>4489</v>
      </c>
      <c r="E20" s="4">
        <v>4554</v>
      </c>
      <c r="F20" s="25">
        <f>(E20-D20)*15</f>
        <v>975</v>
      </c>
      <c r="G20" s="5">
        <v>0</v>
      </c>
      <c r="H20" s="5">
        <v>0</v>
      </c>
      <c r="I20" s="5">
        <f t="shared" si="2"/>
        <v>975</v>
      </c>
      <c r="J20" s="6">
        <f t="shared" si="0"/>
        <v>0.09739189499655382</v>
      </c>
    </row>
    <row r="21" spans="1:10" ht="15">
      <c r="A21" s="30"/>
      <c r="B21" s="3" t="s">
        <v>22</v>
      </c>
      <c r="C21" s="5"/>
      <c r="D21" s="4">
        <v>2120</v>
      </c>
      <c r="E21" s="4">
        <v>2134</v>
      </c>
      <c r="F21" s="25">
        <f>(E21-D21)*15</f>
        <v>210</v>
      </c>
      <c r="G21" s="5">
        <v>0</v>
      </c>
      <c r="H21" s="5">
        <v>0</v>
      </c>
      <c r="I21" s="5">
        <f t="shared" si="2"/>
        <v>210</v>
      </c>
      <c r="J21" s="6">
        <f t="shared" si="0"/>
        <v>0.02097671584541159</v>
      </c>
    </row>
    <row r="22" spans="1:10" ht="15">
      <c r="A22" s="30"/>
      <c r="B22" s="3" t="s">
        <v>23</v>
      </c>
      <c r="C22" s="5"/>
      <c r="D22" s="4">
        <v>2787</v>
      </c>
      <c r="E22" s="4">
        <v>2805</v>
      </c>
      <c r="F22" s="25">
        <f>(E22-D22)*15</f>
        <v>270</v>
      </c>
      <c r="G22" s="5">
        <v>0</v>
      </c>
      <c r="H22" s="5">
        <v>0</v>
      </c>
      <c r="I22" s="5">
        <f t="shared" si="2"/>
        <v>270</v>
      </c>
      <c r="J22" s="6">
        <f t="shared" si="0"/>
        <v>0.026970063229814906</v>
      </c>
    </row>
    <row r="23" spans="1:10" ht="15">
      <c r="A23" s="30"/>
      <c r="B23" s="3" t="s">
        <v>12</v>
      </c>
      <c r="C23" s="5"/>
      <c r="D23" s="4">
        <v>83490</v>
      </c>
      <c r="E23" s="4">
        <v>84077</v>
      </c>
      <c r="F23" s="25">
        <f>(E23-D23)*1</f>
        <v>587</v>
      </c>
      <c r="G23" s="5">
        <v>0</v>
      </c>
      <c r="H23" s="5">
        <v>0</v>
      </c>
      <c r="I23" s="5">
        <f t="shared" si="2"/>
        <v>587</v>
      </c>
      <c r="J23" s="6">
        <f t="shared" si="0"/>
        <v>0.05863491524407907</v>
      </c>
    </row>
    <row r="24" spans="1:10" ht="15">
      <c r="A24" s="30"/>
      <c r="B24" s="3" t="s">
        <v>13</v>
      </c>
      <c r="C24" s="5"/>
      <c r="D24" s="4">
        <v>93494</v>
      </c>
      <c r="E24" s="4">
        <v>94196</v>
      </c>
      <c r="F24" s="25">
        <f>(E24-D24)*1</f>
        <v>702</v>
      </c>
      <c r="G24" s="5">
        <v>0</v>
      </c>
      <c r="H24" s="5">
        <v>0</v>
      </c>
      <c r="I24" s="5">
        <f t="shared" si="2"/>
        <v>702</v>
      </c>
      <c r="J24" s="6">
        <f t="shared" si="0"/>
        <v>0.07012216439751875</v>
      </c>
    </row>
    <row r="25" spans="1:10" ht="15">
      <c r="A25" s="30"/>
      <c r="B25" s="3" t="s">
        <v>15</v>
      </c>
      <c r="C25" s="5"/>
      <c r="D25" s="9">
        <v>9860</v>
      </c>
      <c r="E25" s="9">
        <v>9932</v>
      </c>
      <c r="F25" s="6">
        <f>(E25-D25)*10</f>
        <v>720</v>
      </c>
      <c r="G25" s="5">
        <v>0</v>
      </c>
      <c r="H25" s="5">
        <v>0</v>
      </c>
      <c r="I25" s="5">
        <f t="shared" si="2"/>
        <v>720</v>
      </c>
      <c r="J25" s="6">
        <f t="shared" si="0"/>
        <v>0.07192016861283974</v>
      </c>
    </row>
    <row r="26" spans="1:10" ht="15">
      <c r="A26" s="30"/>
      <c r="B26" s="3" t="s">
        <v>14</v>
      </c>
      <c r="C26" s="5"/>
      <c r="D26" s="4">
        <v>9771</v>
      </c>
      <c r="E26" s="4">
        <v>9845</v>
      </c>
      <c r="F26" s="6">
        <f>(E26-D26)*10</f>
        <v>740</v>
      </c>
      <c r="G26" s="5">
        <v>0</v>
      </c>
      <c r="H26" s="5">
        <v>0</v>
      </c>
      <c r="I26" s="5">
        <f t="shared" si="2"/>
        <v>740</v>
      </c>
      <c r="J26" s="6">
        <f t="shared" si="0"/>
        <v>0.07391795107430751</v>
      </c>
    </row>
    <row r="27" spans="1:12" ht="15">
      <c r="A27" s="31"/>
      <c r="B27" s="26" t="s">
        <v>11</v>
      </c>
      <c r="C27" s="26"/>
      <c r="D27" s="7"/>
      <c r="E27" s="26"/>
      <c r="F27" s="27">
        <f>SUM(F11:F26)</f>
        <v>8396</v>
      </c>
      <c r="G27" s="27">
        <f>SUM(G11:G26)</f>
        <v>0</v>
      </c>
      <c r="H27" s="27">
        <f>SUM(H11:H26)</f>
        <v>0</v>
      </c>
      <c r="I27" s="27">
        <f>SUM(I11:I26)</f>
        <v>8396</v>
      </c>
      <c r="J27" s="6">
        <f t="shared" si="0"/>
        <v>0.8386690773241702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f aca="true" t="shared" si="3" ref="F28:I29">F11+F13+F15+F17+F19+F21+F23+F25</f>
        <v>4384</v>
      </c>
      <c r="G28" s="14">
        <f t="shared" si="3"/>
        <v>0</v>
      </c>
      <c r="H28" s="14">
        <f t="shared" si="3"/>
        <v>0</v>
      </c>
      <c r="I28" s="14">
        <f t="shared" si="3"/>
        <v>4384</v>
      </c>
      <c r="J28" s="6">
        <f t="shared" si="0"/>
        <v>0.4379139155537353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f t="shared" si="3"/>
        <v>4012</v>
      </c>
      <c r="G29" s="14">
        <f t="shared" si="3"/>
        <v>0</v>
      </c>
      <c r="H29" s="14">
        <f t="shared" si="3"/>
        <v>0</v>
      </c>
      <c r="I29" s="14">
        <f t="shared" si="3"/>
        <v>4012</v>
      </c>
      <c r="J29" s="6">
        <f t="shared" si="0"/>
        <v>0.4007551617704348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I5:I6"/>
    <mergeCell ref="J5:J6"/>
    <mergeCell ref="A11:A2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39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0">
        <f>99.85+0.89</f>
        <v>100.74</v>
      </c>
      <c r="G7" s="24">
        <f>G8*0.0478</f>
        <v>47.70154634000001</v>
      </c>
      <c r="H7" s="28">
        <f>0.89</f>
        <v>0.89</v>
      </c>
      <c r="I7" s="24">
        <f>I8*0.0478</f>
        <v>1.5828061800000002</v>
      </c>
      <c r="J7" s="6">
        <f>I7/10011.1</f>
        <v>0.00015810512131533998</v>
      </c>
      <c r="L7" s="8"/>
    </row>
    <row r="8" spans="1:12" ht="15">
      <c r="A8" s="2">
        <v>2</v>
      </c>
      <c r="B8" s="3" t="s">
        <v>7</v>
      </c>
      <c r="C8" s="6"/>
      <c r="D8" s="4"/>
      <c r="E8" s="4"/>
      <c r="F8" s="6">
        <f>1087.41+8.89</f>
        <v>1096.3000000000002</v>
      </c>
      <c r="G8" s="5">
        <f>759.3603+228.97+9.61</f>
        <v>997.9403000000001</v>
      </c>
      <c r="H8" s="5">
        <f>8.89</f>
        <v>8.89</v>
      </c>
      <c r="I8" s="5">
        <v>33.1131</v>
      </c>
      <c r="J8" s="6">
        <f aca="true" t="shared" si="0" ref="J8:J29">I8/10011.1</f>
        <v>0.0033076385212414223</v>
      </c>
      <c r="L8" s="8"/>
    </row>
    <row r="9" spans="1:12" ht="15">
      <c r="A9" s="2">
        <v>3</v>
      </c>
      <c r="B9" s="3" t="s">
        <v>29</v>
      </c>
      <c r="C9" s="5" t="s">
        <v>40</v>
      </c>
      <c r="D9" s="4"/>
      <c r="E9" s="4"/>
      <c r="F9" s="5">
        <f>1325+18</f>
        <v>1343</v>
      </c>
      <c r="G9" s="5">
        <f>926.35+407.46+140.26</f>
        <v>1474.07</v>
      </c>
      <c r="H9" s="5">
        <f>19</f>
        <v>19</v>
      </c>
      <c r="I9" s="5">
        <f>F9-G9-H9</f>
        <v>-150.06999999999994</v>
      </c>
      <c r="J9" s="6">
        <f t="shared" si="0"/>
        <v>-0.01499036069962341</v>
      </c>
      <c r="L9" s="8"/>
    </row>
    <row r="10" spans="1:10" ht="15">
      <c r="A10" s="2">
        <v>4</v>
      </c>
      <c r="B10" s="3" t="s">
        <v>8</v>
      </c>
      <c r="C10" s="5"/>
      <c r="D10" s="4"/>
      <c r="E10" s="4"/>
      <c r="F10" s="5">
        <f>F8+F9</f>
        <v>2439.3</v>
      </c>
      <c r="G10" s="5">
        <f>1630.24+646.98+110.52+1.4483+79.46</f>
        <v>2468.6483000000003</v>
      </c>
      <c r="H10" s="5">
        <f>H8+H9</f>
        <v>27.89</v>
      </c>
      <c r="I10" s="5">
        <v>0</v>
      </c>
      <c r="J10" s="6">
        <f t="shared" si="0"/>
        <v>0</v>
      </c>
    </row>
    <row r="11" spans="1:10" ht="15">
      <c r="A11" s="29">
        <v>5</v>
      </c>
      <c r="B11" s="3" t="s">
        <v>16</v>
      </c>
      <c r="C11" s="5"/>
      <c r="D11" s="4">
        <v>43691</v>
      </c>
      <c r="E11" s="4">
        <v>43993</v>
      </c>
      <c r="F11" s="6">
        <f aca="true" t="shared" si="1" ref="F11:F18">(E11-D11)*1</f>
        <v>302</v>
      </c>
      <c r="G11" s="5">
        <v>0</v>
      </c>
      <c r="H11" s="5">
        <v>0</v>
      </c>
      <c r="I11" s="5">
        <f aca="true" t="shared" si="2" ref="I11:I26">F11-G11-H11</f>
        <v>302</v>
      </c>
      <c r="J11" s="6">
        <f t="shared" si="0"/>
        <v>0.03016651516816334</v>
      </c>
    </row>
    <row r="12" spans="1:10" ht="15">
      <c r="A12" s="30"/>
      <c r="B12" s="3" t="s">
        <v>17</v>
      </c>
      <c r="C12" s="5"/>
      <c r="D12" s="4">
        <v>64485</v>
      </c>
      <c r="E12" s="4">
        <v>64984</v>
      </c>
      <c r="F12" s="6">
        <f t="shared" si="1"/>
        <v>499</v>
      </c>
      <c r="G12" s="5">
        <v>0</v>
      </c>
      <c r="H12" s="5">
        <v>0</v>
      </c>
      <c r="I12" s="5">
        <f t="shared" si="2"/>
        <v>499</v>
      </c>
      <c r="J12" s="6">
        <f t="shared" si="0"/>
        <v>0.04984467241362088</v>
      </c>
    </row>
    <row r="13" spans="1:10" ht="15">
      <c r="A13" s="30"/>
      <c r="B13" s="3" t="s">
        <v>18</v>
      </c>
      <c r="C13" s="5"/>
      <c r="D13" s="4">
        <v>56401</v>
      </c>
      <c r="E13" s="4">
        <v>56795</v>
      </c>
      <c r="F13" s="6">
        <f t="shared" si="1"/>
        <v>394</v>
      </c>
      <c r="G13" s="5">
        <v>0</v>
      </c>
      <c r="H13" s="5">
        <v>0</v>
      </c>
      <c r="I13" s="5">
        <f t="shared" si="2"/>
        <v>394</v>
      </c>
      <c r="J13" s="6">
        <f t="shared" si="0"/>
        <v>0.03935631449091508</v>
      </c>
    </row>
    <row r="14" spans="1:10" ht="15">
      <c r="A14" s="30"/>
      <c r="B14" s="3" t="s">
        <v>19</v>
      </c>
      <c r="C14" s="5"/>
      <c r="D14" s="4">
        <v>66434</v>
      </c>
      <c r="E14" s="4">
        <v>66898</v>
      </c>
      <c r="F14" s="6">
        <f t="shared" si="1"/>
        <v>464</v>
      </c>
      <c r="G14" s="5">
        <v>0</v>
      </c>
      <c r="H14" s="5">
        <v>0</v>
      </c>
      <c r="I14" s="5">
        <f t="shared" si="2"/>
        <v>464</v>
      </c>
      <c r="J14" s="6">
        <f t="shared" si="0"/>
        <v>0.04634855310605228</v>
      </c>
    </row>
    <row r="15" spans="1:10" ht="15">
      <c r="A15" s="30"/>
      <c r="B15" s="3" t="s">
        <v>31</v>
      </c>
      <c r="C15" s="5"/>
      <c r="D15" s="4">
        <v>3936</v>
      </c>
      <c r="E15" s="4">
        <v>4341</v>
      </c>
      <c r="F15" s="25">
        <f t="shared" si="1"/>
        <v>405</v>
      </c>
      <c r="G15" s="5">
        <v>0</v>
      </c>
      <c r="H15" s="5">
        <v>0</v>
      </c>
      <c r="I15" s="5">
        <f t="shared" si="2"/>
        <v>405</v>
      </c>
      <c r="J15" s="6">
        <f t="shared" si="0"/>
        <v>0.04045509484472236</v>
      </c>
    </row>
    <row r="16" spans="1:10" ht="15">
      <c r="A16" s="30"/>
      <c r="B16" s="3" t="s">
        <v>32</v>
      </c>
      <c r="C16" s="5"/>
      <c r="D16" s="4">
        <v>609</v>
      </c>
      <c r="E16" s="4">
        <v>666</v>
      </c>
      <c r="F16" s="25">
        <f t="shared" si="1"/>
        <v>57</v>
      </c>
      <c r="G16" s="5">
        <v>0</v>
      </c>
      <c r="H16" s="5">
        <v>0</v>
      </c>
      <c r="I16" s="5">
        <f t="shared" si="2"/>
        <v>57</v>
      </c>
      <c r="J16" s="6">
        <f t="shared" si="0"/>
        <v>0.005693680015183147</v>
      </c>
    </row>
    <row r="17" spans="1:10" ht="15">
      <c r="A17" s="30"/>
      <c r="B17" s="3" t="s">
        <v>33</v>
      </c>
      <c r="C17" s="5"/>
      <c r="D17" s="4">
        <v>4482</v>
      </c>
      <c r="E17" s="4">
        <v>4927</v>
      </c>
      <c r="F17" s="25">
        <f t="shared" si="1"/>
        <v>445</v>
      </c>
      <c r="G17" s="5">
        <v>0</v>
      </c>
      <c r="H17" s="5">
        <v>0</v>
      </c>
      <c r="I17" s="5">
        <f t="shared" si="2"/>
        <v>445</v>
      </c>
      <c r="J17" s="6">
        <f t="shared" si="0"/>
        <v>0.0444506597676579</v>
      </c>
    </row>
    <row r="18" spans="1:10" ht="15">
      <c r="A18" s="30"/>
      <c r="B18" s="3" t="s">
        <v>34</v>
      </c>
      <c r="C18" s="5"/>
      <c r="D18" s="4">
        <v>821</v>
      </c>
      <c r="E18" s="4">
        <v>889</v>
      </c>
      <c r="F18" s="25">
        <f t="shared" si="1"/>
        <v>68</v>
      </c>
      <c r="G18" s="5">
        <v>0</v>
      </c>
      <c r="H18" s="5">
        <v>0</v>
      </c>
      <c r="I18" s="5">
        <f t="shared" si="2"/>
        <v>68</v>
      </c>
      <c r="J18" s="6">
        <f t="shared" si="0"/>
        <v>0.00679246036899042</v>
      </c>
    </row>
    <row r="19" spans="1:10" ht="15">
      <c r="A19" s="30"/>
      <c r="B19" s="3" t="s">
        <v>20</v>
      </c>
      <c r="C19" s="5"/>
      <c r="D19" s="4">
        <v>3790</v>
      </c>
      <c r="E19" s="4">
        <v>3827</v>
      </c>
      <c r="F19" s="25">
        <f>(E19-D19)*15</f>
        <v>555</v>
      </c>
      <c r="G19" s="5">
        <v>0</v>
      </c>
      <c r="H19" s="5">
        <v>0</v>
      </c>
      <c r="I19" s="5">
        <f t="shared" si="2"/>
        <v>555</v>
      </c>
      <c r="J19" s="6">
        <f t="shared" si="0"/>
        <v>0.055438463305730636</v>
      </c>
    </row>
    <row r="20" spans="1:10" ht="15">
      <c r="A20" s="30"/>
      <c r="B20" s="3" t="s">
        <v>21</v>
      </c>
      <c r="C20" s="5"/>
      <c r="D20" s="4">
        <v>4554</v>
      </c>
      <c r="E20" s="4">
        <v>4595</v>
      </c>
      <c r="F20" s="25">
        <f>(E20-D20)*15</f>
        <v>615</v>
      </c>
      <c r="G20" s="5">
        <v>0</v>
      </c>
      <c r="H20" s="5">
        <v>0</v>
      </c>
      <c r="I20" s="5">
        <f t="shared" si="2"/>
        <v>615</v>
      </c>
      <c r="J20" s="6">
        <f t="shared" si="0"/>
        <v>0.061431810690133946</v>
      </c>
    </row>
    <row r="21" spans="1:10" ht="15">
      <c r="A21" s="30"/>
      <c r="B21" s="3" t="s">
        <v>22</v>
      </c>
      <c r="C21" s="5"/>
      <c r="D21" s="4">
        <v>2134</v>
      </c>
      <c r="E21" s="4">
        <v>2145</v>
      </c>
      <c r="F21" s="25">
        <f>(E21-D21)*15</f>
        <v>165</v>
      </c>
      <c r="G21" s="5">
        <v>0</v>
      </c>
      <c r="H21" s="5">
        <v>0</v>
      </c>
      <c r="I21" s="5">
        <f t="shared" si="2"/>
        <v>165</v>
      </c>
      <c r="J21" s="6">
        <f t="shared" si="0"/>
        <v>0.016481705307109108</v>
      </c>
    </row>
    <row r="22" spans="1:10" ht="15">
      <c r="A22" s="30"/>
      <c r="B22" s="3" t="s">
        <v>23</v>
      </c>
      <c r="C22" s="5"/>
      <c r="D22" s="4">
        <v>2805</v>
      </c>
      <c r="E22" s="4">
        <v>2821</v>
      </c>
      <c r="F22" s="25">
        <f>(E22-D22)*15</f>
        <v>240</v>
      </c>
      <c r="G22" s="5">
        <v>0</v>
      </c>
      <c r="H22" s="5">
        <v>0</v>
      </c>
      <c r="I22" s="5">
        <f t="shared" si="2"/>
        <v>240</v>
      </c>
      <c r="J22" s="6">
        <f t="shared" si="0"/>
        <v>0.023973389537613247</v>
      </c>
    </row>
    <row r="23" spans="1:10" ht="15">
      <c r="A23" s="30"/>
      <c r="B23" s="3" t="s">
        <v>12</v>
      </c>
      <c r="C23" s="5"/>
      <c r="D23" s="4">
        <v>84077</v>
      </c>
      <c r="E23" s="4">
        <v>84521</v>
      </c>
      <c r="F23" s="25">
        <f>(E23-D23)*1</f>
        <v>444</v>
      </c>
      <c r="G23" s="5">
        <v>0</v>
      </c>
      <c r="H23" s="5">
        <v>0</v>
      </c>
      <c r="I23" s="5">
        <f t="shared" si="2"/>
        <v>444</v>
      </c>
      <c r="J23" s="6">
        <f t="shared" si="0"/>
        <v>0.04435077064458451</v>
      </c>
    </row>
    <row r="24" spans="1:10" ht="15">
      <c r="A24" s="30"/>
      <c r="B24" s="3" t="s">
        <v>13</v>
      </c>
      <c r="C24" s="5"/>
      <c r="D24" s="4">
        <v>94196</v>
      </c>
      <c r="E24" s="4">
        <v>94741</v>
      </c>
      <c r="F24" s="25">
        <f>(E24-D24)*1</f>
        <v>545</v>
      </c>
      <c r="G24" s="5">
        <v>0</v>
      </c>
      <c r="H24" s="5">
        <v>0</v>
      </c>
      <c r="I24" s="5">
        <f t="shared" si="2"/>
        <v>545</v>
      </c>
      <c r="J24" s="6">
        <f t="shared" si="0"/>
        <v>0.05443957207499675</v>
      </c>
    </row>
    <row r="25" spans="1:10" ht="15">
      <c r="A25" s="30"/>
      <c r="B25" s="3" t="s">
        <v>15</v>
      </c>
      <c r="C25" s="5"/>
      <c r="D25" s="9">
        <v>9932</v>
      </c>
      <c r="E25" s="9">
        <v>9988</v>
      </c>
      <c r="F25" s="6">
        <f>(E25-D25)*10</f>
        <v>560</v>
      </c>
      <c r="G25" s="5">
        <v>0</v>
      </c>
      <c r="H25" s="5">
        <v>0</v>
      </c>
      <c r="I25" s="5">
        <f t="shared" si="2"/>
        <v>560</v>
      </c>
      <c r="J25" s="6">
        <f t="shared" si="0"/>
        <v>0.05593790892109758</v>
      </c>
    </row>
    <row r="26" spans="1:10" ht="15">
      <c r="A26" s="30"/>
      <c r="B26" s="3" t="s">
        <v>14</v>
      </c>
      <c r="C26" s="5"/>
      <c r="D26" s="4">
        <v>9845</v>
      </c>
      <c r="E26" s="4">
        <v>9901</v>
      </c>
      <c r="F26" s="6">
        <f>(E26-D26)*10</f>
        <v>560</v>
      </c>
      <c r="G26" s="5">
        <v>0</v>
      </c>
      <c r="H26" s="5">
        <v>0</v>
      </c>
      <c r="I26" s="5">
        <f t="shared" si="2"/>
        <v>560</v>
      </c>
      <c r="J26" s="6">
        <f t="shared" si="0"/>
        <v>0.05593790892109758</v>
      </c>
    </row>
    <row r="27" spans="1:12" ht="15">
      <c r="A27" s="31"/>
      <c r="B27" s="26" t="s">
        <v>11</v>
      </c>
      <c r="C27" s="26"/>
      <c r="D27" s="7"/>
      <c r="E27" s="26"/>
      <c r="F27" s="27">
        <f>SUM(F11:F26)</f>
        <v>6318</v>
      </c>
      <c r="G27" s="27">
        <f>SUM(G11:G26)</f>
        <v>0</v>
      </c>
      <c r="H27" s="27">
        <f>SUM(H11:H26)</f>
        <v>0</v>
      </c>
      <c r="I27" s="27">
        <f>SUM(I11:I26)</f>
        <v>6318</v>
      </c>
      <c r="J27" s="6">
        <f t="shared" si="0"/>
        <v>0.6310994795776688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f aca="true" t="shared" si="3" ref="F28:I29">F11+F13+F15+F17+F19+F21+F23+F25</f>
        <v>3270</v>
      </c>
      <c r="G28" s="14">
        <f t="shared" si="3"/>
        <v>0</v>
      </c>
      <c r="H28" s="14">
        <f t="shared" si="3"/>
        <v>0</v>
      </c>
      <c r="I28" s="14">
        <f t="shared" si="3"/>
        <v>3270</v>
      </c>
      <c r="J28" s="6">
        <f t="shared" si="0"/>
        <v>0.3266374324499805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f t="shared" si="3"/>
        <v>3048</v>
      </c>
      <c r="G29" s="14">
        <f t="shared" si="3"/>
        <v>0</v>
      </c>
      <c r="H29" s="14">
        <f t="shared" si="3"/>
        <v>0</v>
      </c>
      <c r="I29" s="14">
        <f t="shared" si="3"/>
        <v>3048</v>
      </c>
      <c r="J29" s="6">
        <f t="shared" si="0"/>
        <v>0.30446204712768826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J5:J6"/>
    <mergeCell ref="A11:A2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41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0">
        <f>97.77+1.1</f>
        <v>98.86999999999999</v>
      </c>
      <c r="G7" s="24">
        <f>G8*0.0478</f>
        <v>52.66419014000001</v>
      </c>
      <c r="H7" s="28">
        <f>1.1</f>
        <v>1.1</v>
      </c>
      <c r="I7" s="5">
        <f>33.1131*0.0478</f>
        <v>1.5828061800000002</v>
      </c>
      <c r="J7" s="6">
        <f aca="true" t="shared" si="0" ref="J7:J29">I7/10011.1</f>
        <v>0.00015810512131533998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f>1080.67+12.13</f>
        <v>1092.8000000000002</v>
      </c>
      <c r="G8" s="5">
        <f>749.6113+315.63+36.52</f>
        <v>1101.7613000000001</v>
      </c>
      <c r="H8" s="5">
        <f>12.13</f>
        <v>12.13</v>
      </c>
      <c r="I8" s="5">
        <f>F8-G8-H8</f>
        <v>-21.09129999999994</v>
      </c>
      <c r="J8" s="6">
        <f t="shared" si="0"/>
        <v>-0.002106791461477754</v>
      </c>
      <c r="L8" s="8"/>
    </row>
    <row r="9" spans="1:12" ht="15">
      <c r="A9" s="2">
        <v>3</v>
      </c>
      <c r="B9" s="3" t="s">
        <v>43</v>
      </c>
      <c r="C9" s="5" t="s">
        <v>44</v>
      </c>
      <c r="D9" s="4"/>
      <c r="E9" s="4"/>
      <c r="F9" s="5">
        <f>1599+21</f>
        <v>1620</v>
      </c>
      <c r="G9" s="5">
        <f>929.9484+445.96+25.04</f>
        <v>1400.9484</v>
      </c>
      <c r="H9" s="5">
        <f>20</f>
        <v>20</v>
      </c>
      <c r="I9" s="5">
        <v>33.1131</v>
      </c>
      <c r="J9" s="6">
        <f t="shared" si="0"/>
        <v>0.0033076385212414223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f>F8+F9</f>
        <v>2712.8</v>
      </c>
      <c r="G10" s="5">
        <f>1636.8135+754.71+56.41+57.2987</f>
        <v>2505.2322</v>
      </c>
      <c r="H10" s="5">
        <f>H8+H9</f>
        <v>32.13</v>
      </c>
      <c r="I10" s="5">
        <v>0</v>
      </c>
      <c r="J10" s="6">
        <f t="shared" si="0"/>
        <v>0</v>
      </c>
    </row>
    <row r="11" spans="1:10" ht="15">
      <c r="A11" s="29">
        <v>5</v>
      </c>
      <c r="B11" s="3" t="s">
        <v>16</v>
      </c>
      <c r="C11" s="5"/>
      <c r="D11" s="4">
        <f>43993</f>
        <v>43993</v>
      </c>
      <c r="E11" s="4">
        <v>44300</v>
      </c>
      <c r="F11" s="6">
        <f aca="true" t="shared" si="1" ref="F11:F18">(E11-D11)*1</f>
        <v>307</v>
      </c>
      <c r="G11" s="5">
        <v>0</v>
      </c>
      <c r="H11" s="5">
        <v>0</v>
      </c>
      <c r="I11" s="5">
        <f aca="true" t="shared" si="2" ref="I11:I26">F11-G11-H11</f>
        <v>307</v>
      </c>
      <c r="J11" s="6">
        <f t="shared" si="0"/>
        <v>0.03066596078353028</v>
      </c>
    </row>
    <row r="12" spans="1:10" ht="15">
      <c r="A12" s="30"/>
      <c r="B12" s="3" t="s">
        <v>17</v>
      </c>
      <c r="C12" s="5"/>
      <c r="D12" s="4">
        <v>64984</v>
      </c>
      <c r="E12" s="4">
        <v>65480</v>
      </c>
      <c r="F12" s="6">
        <f t="shared" si="1"/>
        <v>496</v>
      </c>
      <c r="G12" s="5">
        <v>0</v>
      </c>
      <c r="H12" s="5">
        <v>0</v>
      </c>
      <c r="I12" s="5">
        <f t="shared" si="2"/>
        <v>496</v>
      </c>
      <c r="J12" s="6">
        <f t="shared" si="0"/>
        <v>0.049545005044400715</v>
      </c>
    </row>
    <row r="13" spans="1:10" ht="15">
      <c r="A13" s="30"/>
      <c r="B13" s="3" t="s">
        <v>18</v>
      </c>
      <c r="C13" s="5"/>
      <c r="D13" s="4">
        <v>56795</v>
      </c>
      <c r="E13" s="4">
        <v>57200</v>
      </c>
      <c r="F13" s="6">
        <f t="shared" si="1"/>
        <v>405</v>
      </c>
      <c r="G13" s="5">
        <v>0</v>
      </c>
      <c r="H13" s="5">
        <v>0</v>
      </c>
      <c r="I13" s="5">
        <f t="shared" si="2"/>
        <v>405</v>
      </c>
      <c r="J13" s="6">
        <f t="shared" si="0"/>
        <v>0.04045509484472236</v>
      </c>
    </row>
    <row r="14" spans="1:10" ht="15">
      <c r="A14" s="30"/>
      <c r="B14" s="3" t="s">
        <v>19</v>
      </c>
      <c r="C14" s="5"/>
      <c r="D14" s="4">
        <v>66898</v>
      </c>
      <c r="E14" s="4">
        <v>67300</v>
      </c>
      <c r="F14" s="6">
        <f t="shared" si="1"/>
        <v>402</v>
      </c>
      <c r="G14" s="5">
        <v>0</v>
      </c>
      <c r="H14" s="5">
        <v>0</v>
      </c>
      <c r="I14" s="5">
        <f t="shared" si="2"/>
        <v>402</v>
      </c>
      <c r="J14" s="6">
        <f t="shared" si="0"/>
        <v>0.040155427475502194</v>
      </c>
    </row>
    <row r="15" spans="1:10" ht="15">
      <c r="A15" s="30"/>
      <c r="B15" s="3" t="s">
        <v>31</v>
      </c>
      <c r="C15" s="5"/>
      <c r="D15" s="4">
        <v>4341</v>
      </c>
      <c r="E15" s="4">
        <v>4800</v>
      </c>
      <c r="F15" s="25">
        <f t="shared" si="1"/>
        <v>459</v>
      </c>
      <c r="G15" s="5">
        <v>0</v>
      </c>
      <c r="H15" s="5">
        <v>0</v>
      </c>
      <c r="I15" s="5">
        <f t="shared" si="2"/>
        <v>459</v>
      </c>
      <c r="J15" s="6">
        <f t="shared" si="0"/>
        <v>0.04584910749068534</v>
      </c>
    </row>
    <row r="16" spans="1:10" ht="15">
      <c r="A16" s="30"/>
      <c r="B16" s="3" t="s">
        <v>32</v>
      </c>
      <c r="C16" s="5"/>
      <c r="D16" s="4">
        <v>666</v>
      </c>
      <c r="E16" s="4">
        <v>720</v>
      </c>
      <c r="F16" s="25">
        <f t="shared" si="1"/>
        <v>54</v>
      </c>
      <c r="G16" s="5">
        <v>0</v>
      </c>
      <c r="H16" s="5">
        <v>0</v>
      </c>
      <c r="I16" s="5">
        <f t="shared" si="2"/>
        <v>54</v>
      </c>
      <c r="J16" s="6">
        <f t="shared" si="0"/>
        <v>0.005394012645962981</v>
      </c>
    </row>
    <row r="17" spans="1:10" ht="15">
      <c r="A17" s="30"/>
      <c r="B17" s="3" t="s">
        <v>33</v>
      </c>
      <c r="C17" s="5"/>
      <c r="D17" s="4">
        <v>4927</v>
      </c>
      <c r="E17" s="4">
        <v>5370</v>
      </c>
      <c r="F17" s="25">
        <f t="shared" si="1"/>
        <v>443</v>
      </c>
      <c r="G17" s="5">
        <v>0</v>
      </c>
      <c r="H17" s="5">
        <v>0</v>
      </c>
      <c r="I17" s="5">
        <f t="shared" si="2"/>
        <v>443</v>
      </c>
      <c r="J17" s="6">
        <f t="shared" si="0"/>
        <v>0.04425088152151112</v>
      </c>
    </row>
    <row r="18" spans="1:10" ht="15">
      <c r="A18" s="30"/>
      <c r="B18" s="3" t="s">
        <v>34</v>
      </c>
      <c r="C18" s="5"/>
      <c r="D18" s="4">
        <v>889</v>
      </c>
      <c r="E18" s="4">
        <v>960</v>
      </c>
      <c r="F18" s="25">
        <f t="shared" si="1"/>
        <v>71</v>
      </c>
      <c r="G18" s="5">
        <v>0</v>
      </c>
      <c r="H18" s="5">
        <v>0</v>
      </c>
      <c r="I18" s="5">
        <f t="shared" si="2"/>
        <v>71</v>
      </c>
      <c r="J18" s="6">
        <f t="shared" si="0"/>
        <v>0.007092127738210586</v>
      </c>
    </row>
    <row r="19" spans="1:10" ht="15">
      <c r="A19" s="30"/>
      <c r="B19" s="3" t="s">
        <v>20</v>
      </c>
      <c r="C19" s="5"/>
      <c r="D19" s="4">
        <v>3827</v>
      </c>
      <c r="E19" s="4">
        <v>3860</v>
      </c>
      <c r="F19" s="25">
        <f>(E19-D19)*15</f>
        <v>495</v>
      </c>
      <c r="G19" s="5">
        <v>0</v>
      </c>
      <c r="H19" s="5">
        <v>0</v>
      </c>
      <c r="I19" s="5">
        <f t="shared" si="2"/>
        <v>495</v>
      </c>
      <c r="J19" s="6">
        <f t="shared" si="0"/>
        <v>0.049445115921327325</v>
      </c>
    </row>
    <row r="20" spans="1:10" ht="15">
      <c r="A20" s="30"/>
      <c r="B20" s="3" t="s">
        <v>21</v>
      </c>
      <c r="C20" s="5"/>
      <c r="D20" s="4">
        <v>4595</v>
      </c>
      <c r="E20" s="4">
        <v>4660</v>
      </c>
      <c r="F20" s="25">
        <f>(E20-D20)*15</f>
        <v>975</v>
      </c>
      <c r="G20" s="5">
        <v>0</v>
      </c>
      <c r="H20" s="5">
        <v>0</v>
      </c>
      <c r="I20" s="5">
        <f t="shared" si="2"/>
        <v>975</v>
      </c>
      <c r="J20" s="6">
        <f t="shared" si="0"/>
        <v>0.09739189499655382</v>
      </c>
    </row>
    <row r="21" spans="1:10" ht="15">
      <c r="A21" s="30"/>
      <c r="B21" s="3" t="s">
        <v>22</v>
      </c>
      <c r="C21" s="5"/>
      <c r="D21" s="4">
        <v>2145</v>
      </c>
      <c r="E21" s="4">
        <v>2155</v>
      </c>
      <c r="F21" s="25">
        <f>(E21-D21)*15</f>
        <v>150</v>
      </c>
      <c r="G21" s="5">
        <v>0</v>
      </c>
      <c r="H21" s="5">
        <v>0</v>
      </c>
      <c r="I21" s="5">
        <f t="shared" si="2"/>
        <v>150</v>
      </c>
      <c r="J21" s="6">
        <f t="shared" si="0"/>
        <v>0.01498336846100828</v>
      </c>
    </row>
    <row r="22" spans="1:10" ht="15">
      <c r="A22" s="30"/>
      <c r="B22" s="3" t="s">
        <v>23</v>
      </c>
      <c r="C22" s="5"/>
      <c r="D22" s="4">
        <v>2821</v>
      </c>
      <c r="E22" s="4">
        <v>2835</v>
      </c>
      <c r="F22" s="25">
        <f>(E22-D22)*15</f>
        <v>210</v>
      </c>
      <c r="G22" s="5">
        <v>0</v>
      </c>
      <c r="H22" s="5">
        <v>0</v>
      </c>
      <c r="I22" s="5">
        <f t="shared" si="2"/>
        <v>210</v>
      </c>
      <c r="J22" s="6">
        <f t="shared" si="0"/>
        <v>0.02097671584541159</v>
      </c>
    </row>
    <row r="23" spans="1:10" ht="15">
      <c r="A23" s="30"/>
      <c r="B23" s="3" t="s">
        <v>12</v>
      </c>
      <c r="C23" s="5"/>
      <c r="D23" s="4">
        <v>84521</v>
      </c>
      <c r="E23" s="4">
        <v>84965</v>
      </c>
      <c r="F23" s="25">
        <f>(E23-D23)*1</f>
        <v>444</v>
      </c>
      <c r="G23" s="5">
        <v>0</v>
      </c>
      <c r="H23" s="5">
        <v>0</v>
      </c>
      <c r="I23" s="5">
        <f t="shared" si="2"/>
        <v>444</v>
      </c>
      <c r="J23" s="6">
        <f t="shared" si="0"/>
        <v>0.04435077064458451</v>
      </c>
    </row>
    <row r="24" spans="1:10" ht="15">
      <c r="A24" s="30"/>
      <c r="B24" s="3" t="s">
        <v>13</v>
      </c>
      <c r="C24" s="5"/>
      <c r="D24" s="4">
        <v>94741</v>
      </c>
      <c r="E24" s="4">
        <v>95285</v>
      </c>
      <c r="F24" s="25">
        <f>(E24-D24)*1</f>
        <v>544</v>
      </c>
      <c r="G24" s="5">
        <v>0</v>
      </c>
      <c r="H24" s="5">
        <v>0</v>
      </c>
      <c r="I24" s="5">
        <f t="shared" si="2"/>
        <v>544</v>
      </c>
      <c r="J24" s="6">
        <f t="shared" si="0"/>
        <v>0.05433968295192336</v>
      </c>
    </row>
    <row r="25" spans="1:10" ht="15">
      <c r="A25" s="30"/>
      <c r="B25" s="3" t="s">
        <v>15</v>
      </c>
      <c r="C25" s="5"/>
      <c r="D25" s="9">
        <v>9988</v>
      </c>
      <c r="E25" s="9">
        <v>10040</v>
      </c>
      <c r="F25" s="6">
        <f>(E25-D25)*10</f>
        <v>520</v>
      </c>
      <c r="G25" s="5">
        <v>0</v>
      </c>
      <c r="H25" s="5">
        <v>0</v>
      </c>
      <c r="I25" s="5">
        <f t="shared" si="2"/>
        <v>520</v>
      </c>
      <c r="J25" s="6">
        <f t="shared" si="0"/>
        <v>0.05194234399816204</v>
      </c>
    </row>
    <row r="26" spans="1:10" ht="15">
      <c r="A26" s="30"/>
      <c r="B26" s="3" t="s">
        <v>14</v>
      </c>
      <c r="C26" s="5"/>
      <c r="D26" s="4">
        <v>9901</v>
      </c>
      <c r="E26" s="4">
        <v>9960</v>
      </c>
      <c r="F26" s="6">
        <f>(E26-D26)*10</f>
        <v>590</v>
      </c>
      <c r="G26" s="5">
        <v>0</v>
      </c>
      <c r="H26" s="5">
        <v>0</v>
      </c>
      <c r="I26" s="5">
        <f t="shared" si="2"/>
        <v>590</v>
      </c>
      <c r="J26" s="6">
        <f t="shared" si="0"/>
        <v>0.05893458261329924</v>
      </c>
    </row>
    <row r="27" spans="1:12" ht="15">
      <c r="A27" s="31"/>
      <c r="B27" s="26" t="s">
        <v>11</v>
      </c>
      <c r="C27" s="26"/>
      <c r="D27" s="7"/>
      <c r="E27" s="26"/>
      <c r="F27" s="27">
        <f>SUM(F11:F26)</f>
        <v>6565</v>
      </c>
      <c r="G27" s="27">
        <f>SUM(G11:G26)</f>
        <v>0</v>
      </c>
      <c r="H27" s="27">
        <f>SUM(H11:H26)</f>
        <v>0</v>
      </c>
      <c r="I27" s="27">
        <f>SUM(I11:I26)</f>
        <v>6565</v>
      </c>
      <c r="J27" s="6">
        <f t="shared" si="0"/>
        <v>0.6557720929767957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f aca="true" t="shared" si="3" ref="F28:I29">F11+F13+F15+F17+F19+F21+F23+F25</f>
        <v>3223</v>
      </c>
      <c r="G28" s="14">
        <f t="shared" si="3"/>
        <v>0</v>
      </c>
      <c r="H28" s="14">
        <f t="shared" si="3"/>
        <v>0</v>
      </c>
      <c r="I28" s="14">
        <f t="shared" si="3"/>
        <v>3223</v>
      </c>
      <c r="J28" s="6">
        <f t="shared" si="0"/>
        <v>0.32194264366553127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f t="shared" si="3"/>
        <v>3342</v>
      </c>
      <c r="G29" s="14">
        <f t="shared" si="3"/>
        <v>0</v>
      </c>
      <c r="H29" s="14">
        <f t="shared" si="3"/>
        <v>0</v>
      </c>
      <c r="I29" s="14">
        <f t="shared" si="3"/>
        <v>3342</v>
      </c>
      <c r="J29" s="6">
        <f t="shared" si="0"/>
        <v>0.33382944931126446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2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46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0">
        <f>65.69+0.74</f>
        <v>66.42999999999999</v>
      </c>
      <c r="G7" s="24">
        <f>G8*0.0478</f>
        <v>50.1619892</v>
      </c>
      <c r="H7" s="28">
        <f>0.74</f>
        <v>0.74</v>
      </c>
      <c r="I7" s="5">
        <f>38.8719*0.0478</f>
        <v>1.85807682</v>
      </c>
      <c r="J7" s="6">
        <f aca="true" t="shared" si="0" ref="J7:J29">I7/10011.1</f>
        <v>0.00018560166415279038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f>990.97+11.13</f>
        <v>1002.1</v>
      </c>
      <c r="G8" s="5">
        <f>715.384+312.95+21.08</f>
        <v>1049.414</v>
      </c>
      <c r="H8" s="5">
        <f>11.13</f>
        <v>11.13</v>
      </c>
      <c r="I8" s="5">
        <f>F8-G8-H8</f>
        <v>-58.44399999999997</v>
      </c>
      <c r="J8" s="6">
        <f t="shared" si="0"/>
        <v>-0.005837919908901116</v>
      </c>
      <c r="L8" s="8"/>
    </row>
    <row r="9" spans="1:12" ht="15">
      <c r="A9" s="2">
        <v>3</v>
      </c>
      <c r="B9" s="3" t="s">
        <v>43</v>
      </c>
      <c r="C9" s="5" t="s">
        <v>47</v>
      </c>
      <c r="D9" s="4"/>
      <c r="E9" s="4"/>
      <c r="F9" s="5">
        <f>1594+17</f>
        <v>1611</v>
      </c>
      <c r="G9" s="5">
        <f>899.19+345.73+183.6</f>
        <v>1428.52</v>
      </c>
      <c r="H9" s="5">
        <f>19</f>
        <v>19</v>
      </c>
      <c r="I9" s="5">
        <f>38.8719</f>
        <v>38.8719</v>
      </c>
      <c r="J9" s="6">
        <f t="shared" si="0"/>
        <v>0.0038828800031964514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f>F8+F9</f>
        <v>2613.1</v>
      </c>
      <c r="G10" s="5">
        <f>1580.624+653.09+196.14+48.08</f>
        <v>2477.9339999999997</v>
      </c>
      <c r="H10" s="5">
        <f>H8+H9</f>
        <v>30.130000000000003</v>
      </c>
      <c r="I10" s="5">
        <v>0</v>
      </c>
      <c r="J10" s="6">
        <f t="shared" si="0"/>
        <v>0</v>
      </c>
    </row>
    <row r="11" spans="1:10" ht="15">
      <c r="A11" s="29">
        <v>5</v>
      </c>
      <c r="B11" s="3" t="s">
        <v>16</v>
      </c>
      <c r="C11" s="5"/>
      <c r="D11" s="4">
        <v>44300</v>
      </c>
      <c r="E11" s="4">
        <v>44530</v>
      </c>
      <c r="F11" s="6">
        <f aca="true" t="shared" si="1" ref="F11:F18">(E11-D11)*1</f>
        <v>230</v>
      </c>
      <c r="G11" s="5">
        <v>0</v>
      </c>
      <c r="H11" s="5">
        <v>0</v>
      </c>
      <c r="I11" s="5">
        <f aca="true" t="shared" si="2" ref="I11:I26">F11-G11-H11</f>
        <v>230</v>
      </c>
      <c r="J11" s="6">
        <f t="shared" si="0"/>
        <v>0.02297449830687936</v>
      </c>
    </row>
    <row r="12" spans="1:10" ht="15">
      <c r="A12" s="30"/>
      <c r="B12" s="3" t="s">
        <v>17</v>
      </c>
      <c r="C12" s="5"/>
      <c r="D12" s="4">
        <v>65480</v>
      </c>
      <c r="E12" s="4">
        <v>65980</v>
      </c>
      <c r="F12" s="6">
        <f t="shared" si="1"/>
        <v>500</v>
      </c>
      <c r="G12" s="5">
        <v>0</v>
      </c>
      <c r="H12" s="5">
        <v>0</v>
      </c>
      <c r="I12" s="5">
        <f t="shared" si="2"/>
        <v>500</v>
      </c>
      <c r="J12" s="6">
        <f t="shared" si="0"/>
        <v>0.04994456153669427</v>
      </c>
    </row>
    <row r="13" spans="1:10" ht="15">
      <c r="A13" s="30"/>
      <c r="B13" s="3" t="s">
        <v>18</v>
      </c>
      <c r="C13" s="5"/>
      <c r="D13" s="4">
        <v>57200</v>
      </c>
      <c r="E13" s="4">
        <v>57570</v>
      </c>
      <c r="F13" s="6">
        <f t="shared" si="1"/>
        <v>370</v>
      </c>
      <c r="G13" s="5">
        <v>0</v>
      </c>
      <c r="H13" s="5">
        <v>0</v>
      </c>
      <c r="I13" s="5">
        <f t="shared" si="2"/>
        <v>370</v>
      </c>
      <c r="J13" s="6">
        <f t="shared" si="0"/>
        <v>0.03695897553715376</v>
      </c>
    </row>
    <row r="14" spans="1:10" ht="15">
      <c r="A14" s="30"/>
      <c r="B14" s="3" t="s">
        <v>19</v>
      </c>
      <c r="C14" s="5"/>
      <c r="D14" s="4">
        <v>67300</v>
      </c>
      <c r="E14" s="4">
        <v>67820</v>
      </c>
      <c r="F14" s="6">
        <f t="shared" si="1"/>
        <v>520</v>
      </c>
      <c r="G14" s="5">
        <v>0</v>
      </c>
      <c r="H14" s="5">
        <v>0</v>
      </c>
      <c r="I14" s="5">
        <f t="shared" si="2"/>
        <v>520</v>
      </c>
      <c r="J14" s="6">
        <f t="shared" si="0"/>
        <v>0.05194234399816204</v>
      </c>
    </row>
    <row r="15" spans="1:10" ht="15">
      <c r="A15" s="30"/>
      <c r="B15" s="3" t="s">
        <v>31</v>
      </c>
      <c r="C15" s="5"/>
      <c r="D15" s="4">
        <v>4800</v>
      </c>
      <c r="E15" s="4">
        <v>5446</v>
      </c>
      <c r="F15" s="25">
        <f t="shared" si="1"/>
        <v>646</v>
      </c>
      <c r="G15" s="5">
        <v>0</v>
      </c>
      <c r="H15" s="5">
        <v>0</v>
      </c>
      <c r="I15" s="5">
        <f t="shared" si="2"/>
        <v>646</v>
      </c>
      <c r="J15" s="6">
        <f t="shared" si="0"/>
        <v>0.06452837350540899</v>
      </c>
    </row>
    <row r="16" spans="1:10" ht="15">
      <c r="A16" s="30"/>
      <c r="B16" s="3" t="s">
        <v>32</v>
      </c>
      <c r="C16" s="5"/>
      <c r="D16" s="4">
        <v>720</v>
      </c>
      <c r="E16" s="4">
        <v>845</v>
      </c>
      <c r="F16" s="25">
        <f t="shared" si="1"/>
        <v>125</v>
      </c>
      <c r="G16" s="5">
        <v>0</v>
      </c>
      <c r="H16" s="5">
        <v>0</v>
      </c>
      <c r="I16" s="5">
        <f t="shared" si="2"/>
        <v>125</v>
      </c>
      <c r="J16" s="6">
        <f t="shared" si="0"/>
        <v>0.012486140384173568</v>
      </c>
    </row>
    <row r="17" spans="1:10" ht="15">
      <c r="A17" s="30"/>
      <c r="B17" s="3" t="s">
        <v>33</v>
      </c>
      <c r="C17" s="5"/>
      <c r="D17" s="4">
        <v>5370</v>
      </c>
      <c r="E17" s="4">
        <v>5984</v>
      </c>
      <c r="F17" s="25">
        <f t="shared" si="1"/>
        <v>614</v>
      </c>
      <c r="G17" s="5">
        <v>0</v>
      </c>
      <c r="H17" s="5">
        <v>0</v>
      </c>
      <c r="I17" s="5">
        <f t="shared" si="2"/>
        <v>614</v>
      </c>
      <c r="J17" s="6">
        <f t="shared" si="0"/>
        <v>0.06133192156706056</v>
      </c>
    </row>
    <row r="18" spans="1:10" ht="15">
      <c r="A18" s="30"/>
      <c r="B18" s="3" t="s">
        <v>34</v>
      </c>
      <c r="C18" s="5"/>
      <c r="D18" s="4">
        <v>960</v>
      </c>
      <c r="E18" s="4">
        <v>1060</v>
      </c>
      <c r="F18" s="25">
        <f t="shared" si="1"/>
        <v>100</v>
      </c>
      <c r="G18" s="5">
        <v>0</v>
      </c>
      <c r="H18" s="5">
        <v>0</v>
      </c>
      <c r="I18" s="5">
        <f t="shared" si="2"/>
        <v>100</v>
      </c>
      <c r="J18" s="6">
        <f t="shared" si="0"/>
        <v>0.009988912307338853</v>
      </c>
    </row>
    <row r="19" spans="1:10" ht="15">
      <c r="A19" s="30"/>
      <c r="B19" s="3" t="s">
        <v>20</v>
      </c>
      <c r="C19" s="5"/>
      <c r="D19" s="4">
        <v>3860</v>
      </c>
      <c r="E19" s="4">
        <v>3895</v>
      </c>
      <c r="F19" s="25">
        <f>(E19-D19)*15</f>
        <v>525</v>
      </c>
      <c r="G19" s="5">
        <v>0</v>
      </c>
      <c r="H19" s="5">
        <v>0</v>
      </c>
      <c r="I19" s="5">
        <f t="shared" si="2"/>
        <v>525</v>
      </c>
      <c r="J19" s="6">
        <f t="shared" si="0"/>
        <v>0.05244178961352898</v>
      </c>
    </row>
    <row r="20" spans="1:10" ht="15">
      <c r="A20" s="30"/>
      <c r="B20" s="3" t="s">
        <v>21</v>
      </c>
      <c r="C20" s="5"/>
      <c r="D20" s="4">
        <v>4660</v>
      </c>
      <c r="E20" s="4">
        <v>4676</v>
      </c>
      <c r="F20" s="25">
        <f>(E20-D20)*15</f>
        <v>240</v>
      </c>
      <c r="G20" s="5">
        <v>0</v>
      </c>
      <c r="H20" s="5">
        <v>0</v>
      </c>
      <c r="I20" s="5">
        <f t="shared" si="2"/>
        <v>240</v>
      </c>
      <c r="J20" s="6">
        <f t="shared" si="0"/>
        <v>0.023973389537613247</v>
      </c>
    </row>
    <row r="21" spans="1:10" ht="15">
      <c r="A21" s="30"/>
      <c r="B21" s="3" t="s">
        <v>22</v>
      </c>
      <c r="C21" s="5"/>
      <c r="D21" s="4">
        <v>2155</v>
      </c>
      <c r="E21" s="4">
        <v>2169</v>
      </c>
      <c r="F21" s="25">
        <f>(E21-D21)*15</f>
        <v>210</v>
      </c>
      <c r="G21" s="5">
        <v>0</v>
      </c>
      <c r="H21" s="5">
        <v>0</v>
      </c>
      <c r="I21" s="5">
        <f t="shared" si="2"/>
        <v>210</v>
      </c>
      <c r="J21" s="6">
        <f t="shared" si="0"/>
        <v>0.02097671584541159</v>
      </c>
    </row>
    <row r="22" spans="1:10" ht="15">
      <c r="A22" s="30"/>
      <c r="B22" s="3" t="s">
        <v>23</v>
      </c>
      <c r="C22" s="5"/>
      <c r="D22" s="4">
        <v>2835</v>
      </c>
      <c r="E22" s="4">
        <v>2855</v>
      </c>
      <c r="F22" s="25">
        <f>(E22-D22)*15</f>
        <v>300</v>
      </c>
      <c r="G22" s="5">
        <v>0</v>
      </c>
      <c r="H22" s="5">
        <v>0</v>
      </c>
      <c r="I22" s="5">
        <f t="shared" si="2"/>
        <v>300</v>
      </c>
      <c r="J22" s="6">
        <f t="shared" si="0"/>
        <v>0.02996673692201656</v>
      </c>
    </row>
    <row r="23" spans="1:10" ht="15">
      <c r="A23" s="30"/>
      <c r="B23" s="3" t="s">
        <v>12</v>
      </c>
      <c r="C23" s="5"/>
      <c r="D23" s="4">
        <v>84965</v>
      </c>
      <c r="E23" s="4">
        <v>85410</v>
      </c>
      <c r="F23" s="25">
        <f>(E23-D23)*1</f>
        <v>445</v>
      </c>
      <c r="G23" s="5">
        <v>0</v>
      </c>
      <c r="H23" s="5">
        <v>0</v>
      </c>
      <c r="I23" s="5">
        <f t="shared" si="2"/>
        <v>445</v>
      </c>
      <c r="J23" s="6">
        <f t="shared" si="0"/>
        <v>0.0444506597676579</v>
      </c>
    </row>
    <row r="24" spans="1:10" ht="15">
      <c r="A24" s="30"/>
      <c r="B24" s="3" t="s">
        <v>13</v>
      </c>
      <c r="C24" s="5"/>
      <c r="D24" s="4">
        <v>95285</v>
      </c>
      <c r="E24" s="4">
        <v>96140</v>
      </c>
      <c r="F24" s="25">
        <f>(E24-D24)*1</f>
        <v>855</v>
      </c>
      <c r="G24" s="5">
        <v>0</v>
      </c>
      <c r="H24" s="5">
        <v>0</v>
      </c>
      <c r="I24" s="5">
        <f t="shared" si="2"/>
        <v>855</v>
      </c>
      <c r="J24" s="6">
        <f t="shared" si="0"/>
        <v>0.0854052002277472</v>
      </c>
    </row>
    <row r="25" spans="1:10" ht="15">
      <c r="A25" s="30"/>
      <c r="B25" s="3" t="s">
        <v>15</v>
      </c>
      <c r="C25" s="5"/>
      <c r="D25" s="9">
        <v>10040</v>
      </c>
      <c r="E25" s="9">
        <v>10047</v>
      </c>
      <c r="F25" s="6">
        <f>(E25-D25)*10</f>
        <v>70</v>
      </c>
      <c r="G25" s="5">
        <v>0</v>
      </c>
      <c r="H25" s="5">
        <v>0</v>
      </c>
      <c r="I25" s="5">
        <f t="shared" si="2"/>
        <v>70</v>
      </c>
      <c r="J25" s="6">
        <f t="shared" si="0"/>
        <v>0.006992238615137198</v>
      </c>
    </row>
    <row r="26" spans="1:10" ht="15">
      <c r="A26" s="30"/>
      <c r="B26" s="3" t="s">
        <v>14</v>
      </c>
      <c r="C26" s="5"/>
      <c r="D26" s="4">
        <v>9960</v>
      </c>
      <c r="E26" s="4">
        <v>10026</v>
      </c>
      <c r="F26" s="6">
        <f>(E26-D26)*10</f>
        <v>660</v>
      </c>
      <c r="G26" s="5">
        <v>0</v>
      </c>
      <c r="H26" s="5">
        <v>0</v>
      </c>
      <c r="I26" s="5">
        <f t="shared" si="2"/>
        <v>660</v>
      </c>
      <c r="J26" s="6">
        <f t="shared" si="0"/>
        <v>0.06592682122843643</v>
      </c>
    </row>
    <row r="27" spans="1:12" ht="15">
      <c r="A27" s="31"/>
      <c r="B27" s="26" t="s">
        <v>11</v>
      </c>
      <c r="C27" s="26"/>
      <c r="D27" s="7"/>
      <c r="E27" s="26"/>
      <c r="F27" s="27">
        <f>SUM(F11:F26)</f>
        <v>6410</v>
      </c>
      <c r="G27" s="27">
        <f>SUM(G11:G26)</f>
        <v>0</v>
      </c>
      <c r="H27" s="27">
        <f>SUM(H11:H26)</f>
        <v>0</v>
      </c>
      <c r="I27" s="27">
        <f>SUM(I11:I26)</f>
        <v>6410</v>
      </c>
      <c r="J27" s="6">
        <f t="shared" si="0"/>
        <v>0.6402892789004205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f aca="true" t="shared" si="3" ref="F28:I29">F11+F13+F15+F17+F19+F21+F23+F25</f>
        <v>3110</v>
      </c>
      <c r="G28" s="14">
        <f t="shared" si="3"/>
        <v>0</v>
      </c>
      <c r="H28" s="14">
        <f t="shared" si="3"/>
        <v>0</v>
      </c>
      <c r="I28" s="14">
        <f t="shared" si="3"/>
        <v>3110</v>
      </c>
      <c r="J28" s="6">
        <f t="shared" si="0"/>
        <v>0.31065517275823834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f t="shared" si="3"/>
        <v>3300</v>
      </c>
      <c r="G29" s="14">
        <f t="shared" si="3"/>
        <v>0</v>
      </c>
      <c r="H29" s="14">
        <f t="shared" si="3"/>
        <v>0</v>
      </c>
      <c r="I29" s="14">
        <f t="shared" si="3"/>
        <v>3300</v>
      </c>
      <c r="J29" s="6">
        <f t="shared" si="0"/>
        <v>0.3296341061421822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A11:A27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48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0">
        <f>65.45+0.68</f>
        <v>66.13000000000001</v>
      </c>
      <c r="G7" s="24">
        <f>G8*0.0478</f>
        <v>50.09336752</v>
      </c>
      <c r="H7" s="28">
        <f>0.68</f>
        <v>0.68</v>
      </c>
      <c r="I7" s="5">
        <f>I8*0.0478</f>
        <v>1.85807682</v>
      </c>
      <c r="J7" s="6">
        <f aca="true" t="shared" si="0" ref="J7:J29">I7/10011.1</f>
        <v>0.00018560166415279038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f>1369.18+14.4</f>
        <v>1383.5800000000002</v>
      </c>
      <c r="G8" s="5">
        <f>704.0784+316.76+27.14</f>
        <v>1047.9784</v>
      </c>
      <c r="H8" s="5">
        <f>14.4</f>
        <v>14.4</v>
      </c>
      <c r="I8" s="5">
        <v>38.8719</v>
      </c>
      <c r="J8" s="6">
        <f t="shared" si="0"/>
        <v>0.0038828800031964514</v>
      </c>
      <c r="L8" s="8"/>
    </row>
    <row r="9" spans="1:12" ht="15">
      <c r="A9" s="2">
        <v>3</v>
      </c>
      <c r="B9" s="3" t="s">
        <v>43</v>
      </c>
      <c r="C9" s="5" t="s">
        <v>49</v>
      </c>
      <c r="D9" s="4"/>
      <c r="E9" s="4"/>
      <c r="F9" s="5">
        <f>1120+16</f>
        <v>1136</v>
      </c>
      <c r="G9" s="5">
        <f>885.5161+421.4+53.15</f>
        <v>1360.0661</v>
      </c>
      <c r="H9" s="5">
        <v>11</v>
      </c>
      <c r="I9" s="5">
        <f>F9-G9-H9</f>
        <v>-235.0661</v>
      </c>
      <c r="J9" s="6">
        <f t="shared" si="0"/>
        <v>-0.023480546593281457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f>F8+F9</f>
        <v>2519.58</v>
      </c>
      <c r="G10" s="5">
        <f>1555.6445+747.23+57.61+47.56</f>
        <v>2408.0445</v>
      </c>
      <c r="H10" s="5">
        <f>H8+H9</f>
        <v>25.4</v>
      </c>
      <c r="I10" s="5">
        <v>0</v>
      </c>
      <c r="J10" s="6">
        <f t="shared" si="0"/>
        <v>0</v>
      </c>
    </row>
    <row r="11" spans="1:10" ht="15">
      <c r="A11" s="29">
        <v>5</v>
      </c>
      <c r="B11" s="3" t="s">
        <v>16</v>
      </c>
      <c r="C11" s="5"/>
      <c r="D11" s="4">
        <v>44530</v>
      </c>
      <c r="E11" s="4">
        <v>44760</v>
      </c>
      <c r="F11" s="6">
        <f aca="true" t="shared" si="1" ref="F11:F18">(E11-D11)*1</f>
        <v>230</v>
      </c>
      <c r="G11" s="5">
        <v>0</v>
      </c>
      <c r="H11" s="5">
        <v>0</v>
      </c>
      <c r="I11" s="5">
        <f aca="true" t="shared" si="2" ref="I11:I26">F11-G11-H11</f>
        <v>230</v>
      </c>
      <c r="J11" s="6">
        <f t="shared" si="0"/>
        <v>0.02297449830687936</v>
      </c>
    </row>
    <row r="12" spans="1:10" ht="15">
      <c r="A12" s="30"/>
      <c r="B12" s="3" t="s">
        <v>17</v>
      </c>
      <c r="C12" s="5"/>
      <c r="D12" s="4">
        <v>65980</v>
      </c>
      <c r="E12" s="4">
        <v>66384</v>
      </c>
      <c r="F12" s="6">
        <f t="shared" si="1"/>
        <v>404</v>
      </c>
      <c r="G12" s="5">
        <v>0</v>
      </c>
      <c r="H12" s="5">
        <v>0</v>
      </c>
      <c r="I12" s="5">
        <f t="shared" si="2"/>
        <v>404</v>
      </c>
      <c r="J12" s="6">
        <f t="shared" si="0"/>
        <v>0.04035520572164897</v>
      </c>
    </row>
    <row r="13" spans="1:10" ht="15">
      <c r="A13" s="30"/>
      <c r="B13" s="3" t="s">
        <v>18</v>
      </c>
      <c r="C13" s="5"/>
      <c r="D13" s="4">
        <v>57570</v>
      </c>
      <c r="E13" s="4">
        <v>57835</v>
      </c>
      <c r="F13" s="6">
        <f t="shared" si="1"/>
        <v>265</v>
      </c>
      <c r="G13" s="5">
        <v>0</v>
      </c>
      <c r="H13" s="5">
        <v>0</v>
      </c>
      <c r="I13" s="5">
        <f t="shared" si="2"/>
        <v>265</v>
      </c>
      <c r="J13" s="6">
        <f t="shared" si="0"/>
        <v>0.026470617614447963</v>
      </c>
    </row>
    <row r="14" spans="1:10" ht="15">
      <c r="A14" s="30"/>
      <c r="B14" s="3" t="s">
        <v>19</v>
      </c>
      <c r="C14" s="5"/>
      <c r="D14" s="4">
        <v>67820</v>
      </c>
      <c r="E14" s="4">
        <v>68150</v>
      </c>
      <c r="F14" s="6">
        <f t="shared" si="1"/>
        <v>330</v>
      </c>
      <c r="G14" s="5">
        <v>0</v>
      </c>
      <c r="H14" s="5">
        <v>0</v>
      </c>
      <c r="I14" s="5">
        <f t="shared" si="2"/>
        <v>330</v>
      </c>
      <c r="J14" s="6">
        <f t="shared" si="0"/>
        <v>0.032963410614218216</v>
      </c>
    </row>
    <row r="15" spans="1:10" ht="15">
      <c r="A15" s="30"/>
      <c r="B15" s="3" t="s">
        <v>31</v>
      </c>
      <c r="C15" s="5"/>
      <c r="D15" s="4">
        <v>5446</v>
      </c>
      <c r="E15" s="4">
        <v>5891</v>
      </c>
      <c r="F15" s="25">
        <f t="shared" si="1"/>
        <v>445</v>
      </c>
      <c r="G15" s="5">
        <v>0</v>
      </c>
      <c r="H15" s="5">
        <v>0</v>
      </c>
      <c r="I15" s="5">
        <f t="shared" si="2"/>
        <v>445</v>
      </c>
      <c r="J15" s="6">
        <f t="shared" si="0"/>
        <v>0.0444506597676579</v>
      </c>
    </row>
    <row r="16" spans="1:10" ht="15">
      <c r="A16" s="30"/>
      <c r="B16" s="3" t="s">
        <v>32</v>
      </c>
      <c r="C16" s="5"/>
      <c r="D16" s="4">
        <v>845</v>
      </c>
      <c r="E16" s="4">
        <v>927</v>
      </c>
      <c r="F16" s="25">
        <f t="shared" si="1"/>
        <v>82</v>
      </c>
      <c r="G16" s="5">
        <v>0</v>
      </c>
      <c r="H16" s="5">
        <v>0</v>
      </c>
      <c r="I16" s="5">
        <f t="shared" si="2"/>
        <v>82</v>
      </c>
      <c r="J16" s="6">
        <f t="shared" si="0"/>
        <v>0.00819090809201786</v>
      </c>
    </row>
    <row r="17" spans="1:10" ht="15">
      <c r="A17" s="30"/>
      <c r="B17" s="3" t="s">
        <v>33</v>
      </c>
      <c r="C17" s="5"/>
      <c r="D17" s="4">
        <v>5984</v>
      </c>
      <c r="E17" s="4">
        <v>6432</v>
      </c>
      <c r="F17" s="25">
        <f t="shared" si="1"/>
        <v>448</v>
      </c>
      <c r="G17" s="5">
        <v>0</v>
      </c>
      <c r="H17" s="5">
        <v>0</v>
      </c>
      <c r="I17" s="5">
        <f t="shared" si="2"/>
        <v>448</v>
      </c>
      <c r="J17" s="6">
        <f t="shared" si="0"/>
        <v>0.044750327136878064</v>
      </c>
    </row>
    <row r="18" spans="1:10" ht="15">
      <c r="A18" s="30"/>
      <c r="B18" s="3" t="s">
        <v>34</v>
      </c>
      <c r="C18" s="5"/>
      <c r="D18" s="4">
        <v>1060</v>
      </c>
      <c r="E18" s="4">
        <v>1148</v>
      </c>
      <c r="F18" s="25">
        <f t="shared" si="1"/>
        <v>88</v>
      </c>
      <c r="G18" s="5">
        <v>0</v>
      </c>
      <c r="H18" s="5">
        <v>0</v>
      </c>
      <c r="I18" s="5">
        <f t="shared" si="2"/>
        <v>88</v>
      </c>
      <c r="J18" s="6">
        <f t="shared" si="0"/>
        <v>0.00879024283045819</v>
      </c>
    </row>
    <row r="19" spans="1:10" ht="15">
      <c r="A19" s="30"/>
      <c r="B19" s="3" t="s">
        <v>20</v>
      </c>
      <c r="C19" s="5"/>
      <c r="D19" s="4">
        <v>3895</v>
      </c>
      <c r="E19" s="4">
        <v>3921</v>
      </c>
      <c r="F19" s="25">
        <f>(E19-D19)*15</f>
        <v>390</v>
      </c>
      <c r="G19" s="5">
        <v>0</v>
      </c>
      <c r="H19" s="5">
        <v>0</v>
      </c>
      <c r="I19" s="5">
        <f t="shared" si="2"/>
        <v>390</v>
      </c>
      <c r="J19" s="6">
        <f t="shared" si="0"/>
        <v>0.03895675799862153</v>
      </c>
    </row>
    <row r="20" spans="1:10" ht="15">
      <c r="A20" s="30"/>
      <c r="B20" s="3" t="s">
        <v>21</v>
      </c>
      <c r="C20" s="5"/>
      <c r="D20" s="4">
        <v>4676</v>
      </c>
      <c r="E20" s="4">
        <v>4709</v>
      </c>
      <c r="F20" s="25">
        <f>(E20-D20)*15</f>
        <v>495</v>
      </c>
      <c r="G20" s="5">
        <v>0</v>
      </c>
      <c r="H20" s="5">
        <v>0</v>
      </c>
      <c r="I20" s="5">
        <f t="shared" si="2"/>
        <v>495</v>
      </c>
      <c r="J20" s="6">
        <f t="shared" si="0"/>
        <v>0.049445115921327325</v>
      </c>
    </row>
    <row r="21" spans="1:10" ht="15">
      <c r="A21" s="30"/>
      <c r="B21" s="3" t="s">
        <v>22</v>
      </c>
      <c r="C21" s="5"/>
      <c r="D21" s="4">
        <v>2169</v>
      </c>
      <c r="E21" s="4">
        <v>2180</v>
      </c>
      <c r="F21" s="25">
        <f>(E21-D21)*15</f>
        <v>165</v>
      </c>
      <c r="G21" s="5">
        <v>0</v>
      </c>
      <c r="H21" s="5">
        <v>0</v>
      </c>
      <c r="I21" s="5">
        <f t="shared" si="2"/>
        <v>165</v>
      </c>
      <c r="J21" s="6">
        <f t="shared" si="0"/>
        <v>0.016481705307109108</v>
      </c>
    </row>
    <row r="22" spans="1:10" ht="15">
      <c r="A22" s="30"/>
      <c r="B22" s="3" t="s">
        <v>23</v>
      </c>
      <c r="C22" s="5"/>
      <c r="D22" s="4">
        <v>2855</v>
      </c>
      <c r="E22" s="4">
        <v>2869</v>
      </c>
      <c r="F22" s="25">
        <f>(E22-D22)*15</f>
        <v>210</v>
      </c>
      <c r="G22" s="5">
        <v>0</v>
      </c>
      <c r="H22" s="5">
        <v>0</v>
      </c>
      <c r="I22" s="5">
        <f t="shared" si="2"/>
        <v>210</v>
      </c>
      <c r="J22" s="6">
        <f t="shared" si="0"/>
        <v>0.02097671584541159</v>
      </c>
    </row>
    <row r="23" spans="1:10" ht="15">
      <c r="A23" s="30"/>
      <c r="B23" s="3" t="s">
        <v>12</v>
      </c>
      <c r="C23" s="5"/>
      <c r="D23" s="4">
        <v>85410</v>
      </c>
      <c r="E23" s="4">
        <v>85736</v>
      </c>
      <c r="F23" s="25">
        <f>(E23-D23)*1</f>
        <v>326</v>
      </c>
      <c r="G23" s="5">
        <v>0</v>
      </c>
      <c r="H23" s="5">
        <v>0</v>
      </c>
      <c r="I23" s="5">
        <f t="shared" si="2"/>
        <v>326</v>
      </c>
      <c r="J23" s="6">
        <f t="shared" si="0"/>
        <v>0.03256385412192466</v>
      </c>
    </row>
    <row r="24" spans="1:10" ht="15">
      <c r="A24" s="30"/>
      <c r="B24" s="3" t="s">
        <v>13</v>
      </c>
      <c r="C24" s="5"/>
      <c r="D24" s="4">
        <v>96140</v>
      </c>
      <c r="E24" s="4">
        <v>96668</v>
      </c>
      <c r="F24" s="25">
        <f>(E24-D24)*1</f>
        <v>528</v>
      </c>
      <c r="G24" s="5">
        <v>0</v>
      </c>
      <c r="H24" s="5">
        <v>0</v>
      </c>
      <c r="I24" s="5">
        <f t="shared" si="2"/>
        <v>528</v>
      </c>
      <c r="J24" s="6">
        <f t="shared" si="0"/>
        <v>0.052741456982749145</v>
      </c>
    </row>
    <row r="25" spans="1:10" ht="15">
      <c r="A25" s="30"/>
      <c r="B25" s="3" t="s">
        <v>15</v>
      </c>
      <c r="C25" s="5"/>
      <c r="D25" s="9">
        <v>10047</v>
      </c>
      <c r="E25" s="9">
        <v>10048</v>
      </c>
      <c r="F25" s="6">
        <f>(E25-D25)*10</f>
        <v>10</v>
      </c>
      <c r="G25" s="5">
        <v>0</v>
      </c>
      <c r="H25" s="5">
        <v>0</v>
      </c>
      <c r="I25" s="5">
        <f t="shared" si="2"/>
        <v>10</v>
      </c>
      <c r="J25" s="6">
        <f t="shared" si="0"/>
        <v>0.0009988912307338854</v>
      </c>
    </row>
    <row r="26" spans="1:10" ht="15">
      <c r="A26" s="30"/>
      <c r="B26" s="3" t="s">
        <v>14</v>
      </c>
      <c r="C26" s="5"/>
      <c r="D26" s="4">
        <v>10026</v>
      </c>
      <c r="E26" s="4">
        <v>10069</v>
      </c>
      <c r="F26" s="6">
        <f>(E26-D26)*10</f>
        <v>430</v>
      </c>
      <c r="G26" s="5">
        <v>0</v>
      </c>
      <c r="H26" s="5">
        <v>0</v>
      </c>
      <c r="I26" s="5">
        <f t="shared" si="2"/>
        <v>430</v>
      </c>
      <c r="J26" s="6">
        <f t="shared" si="0"/>
        <v>0.04295232292155707</v>
      </c>
    </row>
    <row r="27" spans="1:12" ht="15">
      <c r="A27" s="31"/>
      <c r="B27" s="26" t="s">
        <v>11</v>
      </c>
      <c r="C27" s="26"/>
      <c r="D27" s="7"/>
      <c r="E27" s="26"/>
      <c r="F27" s="27">
        <f>SUM(F11:F26)</f>
        <v>4846</v>
      </c>
      <c r="G27" s="27">
        <f>SUM(G11:G26)</f>
        <v>0</v>
      </c>
      <c r="H27" s="27">
        <f>SUM(H11:H26)</f>
        <v>0</v>
      </c>
      <c r="I27" s="27">
        <f>SUM(I11:I26)</f>
        <v>4846</v>
      </c>
      <c r="J27" s="6">
        <f t="shared" si="0"/>
        <v>0.48406269041364086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f aca="true" t="shared" si="3" ref="F28:I29">F11+F13+F15+F17+F19+F21+F23+F25</f>
        <v>2279</v>
      </c>
      <c r="G28" s="14">
        <f t="shared" si="3"/>
        <v>0</v>
      </c>
      <c r="H28" s="14">
        <f t="shared" si="3"/>
        <v>0</v>
      </c>
      <c r="I28" s="14">
        <f t="shared" si="3"/>
        <v>2279</v>
      </c>
      <c r="J28" s="6">
        <f t="shared" si="0"/>
        <v>0.22764731148425246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f t="shared" si="3"/>
        <v>2567</v>
      </c>
      <c r="G29" s="14">
        <f t="shared" si="3"/>
        <v>0</v>
      </c>
      <c r="H29" s="14">
        <f t="shared" si="3"/>
        <v>0</v>
      </c>
      <c r="I29" s="14">
        <f t="shared" si="3"/>
        <v>2567</v>
      </c>
      <c r="J29" s="6">
        <f t="shared" si="0"/>
        <v>0.25641537892938837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J5:J6"/>
    <mergeCell ref="A11:A2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50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0">
        <f>66.98+0.69</f>
        <v>67.67</v>
      </c>
      <c r="G7" s="24">
        <f>G8*0.0478</f>
        <v>49.935703999999994</v>
      </c>
      <c r="H7" s="28">
        <f>0.69</f>
        <v>0.69</v>
      </c>
      <c r="I7" s="5">
        <f>I8*0.0478</f>
        <v>1.85807682</v>
      </c>
      <c r="J7" s="6">
        <f aca="true" t="shared" si="0" ref="J7:J29">I7/10011.1</f>
        <v>0.00018560166415279038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f>1401.26+14.88</f>
        <v>1416.14</v>
      </c>
      <c r="G8" s="5">
        <f>693.73+332.33+18.62</f>
        <v>1044.6799999999998</v>
      </c>
      <c r="H8" s="5">
        <f>14.88</f>
        <v>14.88</v>
      </c>
      <c r="I8" s="5">
        <f>38.8719</f>
        <v>38.8719</v>
      </c>
      <c r="J8" s="6">
        <f t="shared" si="0"/>
        <v>0.0038828800031964514</v>
      </c>
      <c r="L8" s="8"/>
    </row>
    <row r="9" spans="1:12" ht="15">
      <c r="A9" s="2">
        <v>3</v>
      </c>
      <c r="B9" s="3" t="s">
        <v>43</v>
      </c>
      <c r="C9" s="5" t="s">
        <v>51</v>
      </c>
      <c r="D9" s="4"/>
      <c r="E9" s="4"/>
      <c r="F9" s="5">
        <f>1168+18</f>
        <v>1186</v>
      </c>
      <c r="G9" s="5">
        <f>873+432.87+90.88</f>
        <v>1396.75</v>
      </c>
      <c r="H9" s="5">
        <f>19</f>
        <v>19</v>
      </c>
      <c r="I9" s="5">
        <f>F9-G9-H9</f>
        <v>-229.75</v>
      </c>
      <c r="J9" s="6">
        <f t="shared" si="0"/>
        <v>-0.022949526026111017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f>F8+F9</f>
        <v>2602.1400000000003</v>
      </c>
      <c r="G10" s="5">
        <f>1532.78+763.19+95.06+50.4</f>
        <v>2441.4300000000003</v>
      </c>
      <c r="H10" s="5">
        <f>H8+H9</f>
        <v>33.88</v>
      </c>
      <c r="I10" s="5">
        <v>0</v>
      </c>
      <c r="J10" s="6">
        <f t="shared" si="0"/>
        <v>0</v>
      </c>
    </row>
    <row r="11" spans="1:10" ht="15">
      <c r="A11" s="29">
        <v>5</v>
      </c>
      <c r="B11" s="3" t="s">
        <v>16</v>
      </c>
      <c r="C11" s="5"/>
      <c r="D11" s="4">
        <v>44760</v>
      </c>
      <c r="E11" s="4">
        <v>44858</v>
      </c>
      <c r="F11" s="6">
        <f aca="true" t="shared" si="1" ref="F11:F18">(E11-D11)*1</f>
        <v>98</v>
      </c>
      <c r="G11" s="5">
        <v>0</v>
      </c>
      <c r="H11" s="5">
        <v>0</v>
      </c>
      <c r="I11" s="5">
        <f aca="true" t="shared" si="2" ref="I11:I26">F11-G11-H11</f>
        <v>98</v>
      </c>
      <c r="J11" s="6">
        <f t="shared" si="0"/>
        <v>0.009789134061192077</v>
      </c>
    </row>
    <row r="12" spans="1:10" ht="15">
      <c r="A12" s="30"/>
      <c r="B12" s="3" t="s">
        <v>17</v>
      </c>
      <c r="C12" s="5"/>
      <c r="D12" s="4">
        <v>66384</v>
      </c>
      <c r="E12" s="4">
        <v>67062</v>
      </c>
      <c r="F12" s="6">
        <f t="shared" si="1"/>
        <v>678</v>
      </c>
      <c r="G12" s="5">
        <v>0</v>
      </c>
      <c r="H12" s="5">
        <v>0</v>
      </c>
      <c r="I12" s="5">
        <f t="shared" si="2"/>
        <v>678</v>
      </c>
      <c r="J12" s="6">
        <f t="shared" si="0"/>
        <v>0.06772482544375742</v>
      </c>
    </row>
    <row r="13" spans="1:10" ht="15">
      <c r="A13" s="30"/>
      <c r="B13" s="3" t="s">
        <v>18</v>
      </c>
      <c r="C13" s="5"/>
      <c r="D13" s="4">
        <v>57835</v>
      </c>
      <c r="E13" s="4">
        <v>58201</v>
      </c>
      <c r="F13" s="6">
        <f t="shared" si="1"/>
        <v>366</v>
      </c>
      <c r="G13" s="5">
        <v>0</v>
      </c>
      <c r="H13" s="5">
        <v>0</v>
      </c>
      <c r="I13" s="5">
        <f t="shared" si="2"/>
        <v>366</v>
      </c>
      <c r="J13" s="6">
        <f t="shared" si="0"/>
        <v>0.0365594190448602</v>
      </c>
    </row>
    <row r="14" spans="1:10" ht="15">
      <c r="A14" s="30"/>
      <c r="B14" s="3" t="s">
        <v>19</v>
      </c>
      <c r="C14" s="5"/>
      <c r="D14" s="4">
        <v>68150</v>
      </c>
      <c r="E14" s="4">
        <v>68524</v>
      </c>
      <c r="F14" s="6">
        <f t="shared" si="1"/>
        <v>374</v>
      </c>
      <c r="G14" s="5">
        <v>0</v>
      </c>
      <c r="H14" s="5">
        <v>0</v>
      </c>
      <c r="I14" s="5">
        <f t="shared" si="2"/>
        <v>374</v>
      </c>
      <c r="J14" s="6">
        <f t="shared" si="0"/>
        <v>0.03735853202944731</v>
      </c>
    </row>
    <row r="15" spans="1:10" ht="15">
      <c r="A15" s="30"/>
      <c r="B15" s="3" t="s">
        <v>31</v>
      </c>
      <c r="C15" s="5"/>
      <c r="D15" s="4">
        <v>5891</v>
      </c>
      <c r="E15" s="4">
        <v>6327</v>
      </c>
      <c r="F15" s="25">
        <f t="shared" si="1"/>
        <v>436</v>
      </c>
      <c r="G15" s="5">
        <v>0</v>
      </c>
      <c r="H15" s="5">
        <v>0</v>
      </c>
      <c r="I15" s="5">
        <f t="shared" si="2"/>
        <v>436</v>
      </c>
      <c r="J15" s="6">
        <f t="shared" si="0"/>
        <v>0.043551657659997405</v>
      </c>
    </row>
    <row r="16" spans="1:10" ht="15">
      <c r="A16" s="30"/>
      <c r="B16" s="3" t="s">
        <v>32</v>
      </c>
      <c r="C16" s="5"/>
      <c r="D16" s="4">
        <v>927</v>
      </c>
      <c r="E16" s="4">
        <v>1006</v>
      </c>
      <c r="F16" s="25">
        <f t="shared" si="1"/>
        <v>79</v>
      </c>
      <c r="G16" s="5">
        <v>0</v>
      </c>
      <c r="H16" s="5">
        <v>0</v>
      </c>
      <c r="I16" s="5">
        <f t="shared" si="2"/>
        <v>79</v>
      </c>
      <c r="J16" s="6">
        <f t="shared" si="0"/>
        <v>0.007891240722797694</v>
      </c>
    </row>
    <row r="17" spans="1:10" ht="15">
      <c r="A17" s="30"/>
      <c r="B17" s="3" t="s">
        <v>33</v>
      </c>
      <c r="C17" s="5"/>
      <c r="D17" s="4">
        <v>6432</v>
      </c>
      <c r="E17" s="4">
        <v>6919</v>
      </c>
      <c r="F17" s="25">
        <f t="shared" si="1"/>
        <v>487</v>
      </c>
      <c r="G17" s="5">
        <v>0</v>
      </c>
      <c r="H17" s="5">
        <v>0</v>
      </c>
      <c r="I17" s="5">
        <f t="shared" si="2"/>
        <v>487</v>
      </c>
      <c r="J17" s="6">
        <f t="shared" si="0"/>
        <v>0.048646002936740214</v>
      </c>
    </row>
    <row r="18" spans="1:10" ht="15">
      <c r="A18" s="30"/>
      <c r="B18" s="3" t="s">
        <v>34</v>
      </c>
      <c r="C18" s="5"/>
      <c r="D18" s="4">
        <v>1148</v>
      </c>
      <c r="E18" s="4">
        <v>1254</v>
      </c>
      <c r="F18" s="25">
        <f t="shared" si="1"/>
        <v>106</v>
      </c>
      <c r="G18" s="5">
        <v>0</v>
      </c>
      <c r="H18" s="5">
        <v>0</v>
      </c>
      <c r="I18" s="5">
        <f t="shared" si="2"/>
        <v>106</v>
      </c>
      <c r="J18" s="6">
        <f t="shared" si="0"/>
        <v>0.010588247045779185</v>
      </c>
    </row>
    <row r="19" spans="1:10" ht="15">
      <c r="A19" s="30"/>
      <c r="B19" s="3" t="s">
        <v>20</v>
      </c>
      <c r="C19" s="5"/>
      <c r="D19" s="4">
        <v>3921</v>
      </c>
      <c r="E19" s="4">
        <v>3945</v>
      </c>
      <c r="F19" s="25">
        <f>(E19-D19)*15</f>
        <v>360</v>
      </c>
      <c r="G19" s="5">
        <v>0</v>
      </c>
      <c r="H19" s="5">
        <v>0</v>
      </c>
      <c r="I19" s="5">
        <f t="shared" si="2"/>
        <v>360</v>
      </c>
      <c r="J19" s="6">
        <f t="shared" si="0"/>
        <v>0.03596008430641987</v>
      </c>
    </row>
    <row r="20" spans="1:10" ht="15">
      <c r="A20" s="30"/>
      <c r="B20" s="3" t="s">
        <v>21</v>
      </c>
      <c r="C20" s="5"/>
      <c r="D20" s="4">
        <v>4709</v>
      </c>
      <c r="E20" s="4">
        <v>4740</v>
      </c>
      <c r="F20" s="25">
        <f>(E20-D20)*15</f>
        <v>465</v>
      </c>
      <c r="G20" s="5">
        <v>0</v>
      </c>
      <c r="H20" s="5">
        <v>0</v>
      </c>
      <c r="I20" s="5">
        <f t="shared" si="2"/>
        <v>465</v>
      </c>
      <c r="J20" s="6">
        <f t="shared" si="0"/>
        <v>0.04644844222912567</v>
      </c>
    </row>
    <row r="21" spans="1:10" ht="15">
      <c r="A21" s="30"/>
      <c r="B21" s="3" t="s">
        <v>22</v>
      </c>
      <c r="C21" s="5"/>
      <c r="D21" s="4">
        <v>2180</v>
      </c>
      <c r="E21" s="4">
        <v>2189</v>
      </c>
      <c r="F21" s="25">
        <f>(E21-D21)*15</f>
        <v>135</v>
      </c>
      <c r="G21" s="5">
        <v>0</v>
      </c>
      <c r="H21" s="5">
        <v>0</v>
      </c>
      <c r="I21" s="5">
        <f t="shared" si="2"/>
        <v>135</v>
      </c>
      <c r="J21" s="6">
        <f t="shared" si="0"/>
        <v>0.013485031614907453</v>
      </c>
    </row>
    <row r="22" spans="1:10" ht="15">
      <c r="A22" s="30"/>
      <c r="B22" s="3" t="s">
        <v>23</v>
      </c>
      <c r="C22" s="5"/>
      <c r="D22" s="4">
        <v>2869</v>
      </c>
      <c r="E22" s="4">
        <v>2884</v>
      </c>
      <c r="F22" s="25">
        <f>(E22-D22)*15</f>
        <v>225</v>
      </c>
      <c r="G22" s="5">
        <v>0</v>
      </c>
      <c r="H22" s="5">
        <v>0</v>
      </c>
      <c r="I22" s="5">
        <f t="shared" si="2"/>
        <v>225</v>
      </c>
      <c r="J22" s="6">
        <f t="shared" si="0"/>
        <v>0.02247505269151242</v>
      </c>
    </row>
    <row r="23" spans="1:10" ht="15">
      <c r="A23" s="30"/>
      <c r="B23" s="3" t="s">
        <v>12</v>
      </c>
      <c r="C23" s="5"/>
      <c r="D23" s="4">
        <v>85736</v>
      </c>
      <c r="E23" s="4">
        <v>86110</v>
      </c>
      <c r="F23" s="25">
        <f>(E23-D23)*1</f>
        <v>374</v>
      </c>
      <c r="G23" s="5">
        <v>0</v>
      </c>
      <c r="H23" s="5">
        <v>0</v>
      </c>
      <c r="I23" s="5">
        <f t="shared" si="2"/>
        <v>374</v>
      </c>
      <c r="J23" s="6">
        <f t="shared" si="0"/>
        <v>0.03735853202944731</v>
      </c>
    </row>
    <row r="24" spans="1:10" ht="15">
      <c r="A24" s="30"/>
      <c r="B24" s="3" t="s">
        <v>13</v>
      </c>
      <c r="C24" s="5"/>
      <c r="D24" s="4">
        <v>96668</v>
      </c>
      <c r="E24" s="4">
        <v>97159</v>
      </c>
      <c r="F24" s="25">
        <f>(E24-D24)*1</f>
        <v>491</v>
      </c>
      <c r="G24" s="5">
        <v>0</v>
      </c>
      <c r="H24" s="5">
        <v>0</v>
      </c>
      <c r="I24" s="5">
        <f t="shared" si="2"/>
        <v>491</v>
      </c>
      <c r="J24" s="6">
        <f t="shared" si="0"/>
        <v>0.04904555942903377</v>
      </c>
    </row>
    <row r="25" spans="1:10" ht="15">
      <c r="A25" s="30"/>
      <c r="B25" s="3" t="s">
        <v>15</v>
      </c>
      <c r="C25" s="5"/>
      <c r="D25" s="9">
        <v>10048</v>
      </c>
      <c r="E25" s="9">
        <v>10048</v>
      </c>
      <c r="F25" s="6">
        <f>(E25-D25)*10</f>
        <v>0</v>
      </c>
      <c r="G25" s="5">
        <v>0</v>
      </c>
      <c r="H25" s="5">
        <v>0</v>
      </c>
      <c r="I25" s="5">
        <f t="shared" si="2"/>
        <v>0</v>
      </c>
      <c r="J25" s="6">
        <f t="shared" si="0"/>
        <v>0</v>
      </c>
    </row>
    <row r="26" spans="1:10" ht="15">
      <c r="A26" s="30"/>
      <c r="B26" s="3" t="s">
        <v>14</v>
      </c>
      <c r="C26" s="5"/>
      <c r="D26" s="4">
        <v>10069</v>
      </c>
      <c r="E26" s="4">
        <v>10121</v>
      </c>
      <c r="F26" s="6">
        <f>(E26-D26)*10</f>
        <v>520</v>
      </c>
      <c r="G26" s="5">
        <v>0</v>
      </c>
      <c r="H26" s="5">
        <v>0</v>
      </c>
      <c r="I26" s="5">
        <f t="shared" si="2"/>
        <v>520</v>
      </c>
      <c r="J26" s="6">
        <f t="shared" si="0"/>
        <v>0.05194234399816204</v>
      </c>
    </row>
    <row r="27" spans="1:12" ht="15">
      <c r="A27" s="31"/>
      <c r="B27" s="26" t="s">
        <v>11</v>
      </c>
      <c r="C27" s="26"/>
      <c r="D27" s="7"/>
      <c r="E27" s="26"/>
      <c r="F27" s="27">
        <f>SUM(F11:F26)</f>
        <v>5194</v>
      </c>
      <c r="G27" s="27">
        <f>SUM(G11:G26)</f>
        <v>0</v>
      </c>
      <c r="H27" s="27">
        <f>SUM(H11:H26)</f>
        <v>0</v>
      </c>
      <c r="I27" s="27">
        <f>SUM(I11:I26)</f>
        <v>5194</v>
      </c>
      <c r="J27" s="6">
        <f t="shared" si="0"/>
        <v>0.51882410524318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f aca="true" t="shared" si="3" ref="F28:I29">F11+F13+F15+F17+F19+F21+F23+F25</f>
        <v>2256</v>
      </c>
      <c r="G28" s="14">
        <f t="shared" si="3"/>
        <v>0</v>
      </c>
      <c r="H28" s="14">
        <f t="shared" si="3"/>
        <v>0</v>
      </c>
      <c r="I28" s="14">
        <f t="shared" si="3"/>
        <v>2256</v>
      </c>
      <c r="J28" s="6">
        <f t="shared" si="0"/>
        <v>0.22534986165356455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f t="shared" si="3"/>
        <v>2938</v>
      </c>
      <c r="G29" s="14">
        <f t="shared" si="3"/>
        <v>0</v>
      </c>
      <c r="H29" s="14">
        <f t="shared" si="3"/>
        <v>0</v>
      </c>
      <c r="I29" s="14">
        <f t="shared" si="3"/>
        <v>2938</v>
      </c>
      <c r="J29" s="6">
        <f t="shared" si="0"/>
        <v>0.2934742435896155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I5:I6"/>
    <mergeCell ref="J5:J6"/>
    <mergeCell ref="A11:A2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52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8">
        <v>54.61000000000001</v>
      </c>
      <c r="G7" s="24">
        <v>47.32090060000001</v>
      </c>
      <c r="H7" s="28">
        <v>0.59</v>
      </c>
      <c r="I7" s="5">
        <v>1.85807682</v>
      </c>
      <c r="J7" s="6">
        <v>0.00018560166415279038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v>1142.04</v>
      </c>
      <c r="G8" s="5">
        <v>989.9770000000001</v>
      </c>
      <c r="H8" s="5">
        <v>12</v>
      </c>
      <c r="I8" s="5">
        <v>38.8719</v>
      </c>
      <c r="J8" s="6">
        <v>0.0038828800031964514</v>
      </c>
      <c r="L8" s="8"/>
    </row>
    <row r="9" spans="1:12" ht="15">
      <c r="A9" s="2">
        <v>3</v>
      </c>
      <c r="B9" s="3" t="s">
        <v>43</v>
      </c>
      <c r="C9" s="5" t="s">
        <v>53</v>
      </c>
      <c r="D9" s="4"/>
      <c r="E9" s="4"/>
      <c r="F9" s="5">
        <v>1450</v>
      </c>
      <c r="G9" s="5">
        <v>1392.67</v>
      </c>
      <c r="H9" s="5">
        <v>19</v>
      </c>
      <c r="I9" s="5">
        <v>38.32999999999993</v>
      </c>
      <c r="J9" s="6">
        <v>0.003828750087402975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v>2592.04</v>
      </c>
      <c r="G10" s="5">
        <v>2382.6470000000004</v>
      </c>
      <c r="H10" s="5">
        <v>31</v>
      </c>
      <c r="I10" s="5">
        <v>0</v>
      </c>
      <c r="J10" s="6">
        <v>0</v>
      </c>
    </row>
    <row r="11" spans="1:10" ht="15">
      <c r="A11" s="29">
        <v>5</v>
      </c>
      <c r="B11" s="3" t="s">
        <v>16</v>
      </c>
      <c r="C11" s="5"/>
      <c r="D11" s="4">
        <v>44858</v>
      </c>
      <c r="E11" s="4">
        <v>44858</v>
      </c>
      <c r="F11" s="6">
        <v>0</v>
      </c>
      <c r="G11" s="5">
        <v>0</v>
      </c>
      <c r="H11" s="5">
        <v>0</v>
      </c>
      <c r="I11" s="5">
        <v>0</v>
      </c>
      <c r="J11" s="6">
        <v>0</v>
      </c>
    </row>
    <row r="12" spans="1:10" ht="15">
      <c r="A12" s="30"/>
      <c r="B12" s="3" t="s">
        <v>17</v>
      </c>
      <c r="C12" s="5"/>
      <c r="D12" s="4">
        <v>67062</v>
      </c>
      <c r="E12" s="4">
        <v>67710</v>
      </c>
      <c r="F12" s="6">
        <v>648</v>
      </c>
      <c r="G12" s="5">
        <v>0</v>
      </c>
      <c r="H12" s="5">
        <v>0</v>
      </c>
      <c r="I12" s="5">
        <v>648</v>
      </c>
      <c r="J12" s="6">
        <v>0.06472815175155577</v>
      </c>
    </row>
    <row r="13" spans="1:10" ht="15">
      <c r="A13" s="30"/>
      <c r="B13" s="3" t="s">
        <v>18</v>
      </c>
      <c r="C13" s="5"/>
      <c r="D13" s="4">
        <v>58201</v>
      </c>
      <c r="E13" s="4">
        <v>58685</v>
      </c>
      <c r="F13" s="6">
        <v>484</v>
      </c>
      <c r="G13" s="5">
        <v>0</v>
      </c>
      <c r="H13" s="5">
        <v>0</v>
      </c>
      <c r="I13" s="5">
        <v>484</v>
      </c>
      <c r="J13" s="6">
        <v>0.04834633556752005</v>
      </c>
    </row>
    <row r="14" spans="1:10" ht="15">
      <c r="A14" s="30"/>
      <c r="B14" s="3" t="s">
        <v>19</v>
      </c>
      <c r="C14" s="5"/>
      <c r="D14" s="4">
        <v>68524</v>
      </c>
      <c r="E14" s="4">
        <v>68994</v>
      </c>
      <c r="F14" s="6">
        <v>470</v>
      </c>
      <c r="G14" s="5">
        <v>0</v>
      </c>
      <c r="H14" s="5">
        <v>0</v>
      </c>
      <c r="I14" s="5">
        <v>470</v>
      </c>
      <c r="J14" s="6">
        <v>0.04694788784449261</v>
      </c>
    </row>
    <row r="15" spans="1:10" ht="15">
      <c r="A15" s="30"/>
      <c r="B15" s="3" t="s">
        <v>31</v>
      </c>
      <c r="C15" s="5"/>
      <c r="D15" s="4">
        <v>6327</v>
      </c>
      <c r="E15" s="4">
        <v>6849</v>
      </c>
      <c r="F15" s="25">
        <v>522</v>
      </c>
      <c r="G15" s="5">
        <v>0</v>
      </c>
      <c r="H15" s="5">
        <v>0</v>
      </c>
      <c r="I15" s="5">
        <v>522</v>
      </c>
      <c r="J15" s="6">
        <v>0.052142122244308815</v>
      </c>
    </row>
    <row r="16" spans="1:10" ht="15">
      <c r="A16" s="30"/>
      <c r="B16" s="3" t="s">
        <v>32</v>
      </c>
      <c r="C16" s="5"/>
      <c r="D16" s="4">
        <v>1006</v>
      </c>
      <c r="E16" s="4">
        <v>1095</v>
      </c>
      <c r="F16" s="25">
        <v>89</v>
      </c>
      <c r="G16" s="5">
        <v>0</v>
      </c>
      <c r="H16" s="5">
        <v>0</v>
      </c>
      <c r="I16" s="5">
        <v>89</v>
      </c>
      <c r="J16" s="6">
        <v>0.008890131953531579</v>
      </c>
    </row>
    <row r="17" spans="1:10" ht="15">
      <c r="A17" s="30"/>
      <c r="B17" s="3" t="s">
        <v>33</v>
      </c>
      <c r="C17" s="5"/>
      <c r="D17" s="4">
        <v>6919</v>
      </c>
      <c r="E17" s="4">
        <v>7474</v>
      </c>
      <c r="F17" s="25">
        <v>555</v>
      </c>
      <c r="G17" s="5">
        <v>0</v>
      </c>
      <c r="H17" s="5">
        <v>0</v>
      </c>
      <c r="I17" s="5">
        <v>555</v>
      </c>
      <c r="J17" s="6">
        <v>0.055438463305730636</v>
      </c>
    </row>
    <row r="18" spans="1:10" ht="15">
      <c r="A18" s="30"/>
      <c r="B18" s="3" t="s">
        <v>34</v>
      </c>
      <c r="C18" s="5"/>
      <c r="D18" s="4">
        <v>1254</v>
      </c>
      <c r="E18" s="4">
        <v>1370</v>
      </c>
      <c r="F18" s="25">
        <v>116</v>
      </c>
      <c r="G18" s="5">
        <v>0</v>
      </c>
      <c r="H18" s="5">
        <v>0</v>
      </c>
      <c r="I18" s="5">
        <v>116</v>
      </c>
      <c r="J18" s="6">
        <v>0.01158713827651307</v>
      </c>
    </row>
    <row r="19" spans="1:10" ht="15">
      <c r="A19" s="30"/>
      <c r="B19" s="3" t="s">
        <v>20</v>
      </c>
      <c r="C19" s="5"/>
      <c r="D19" s="4">
        <v>3945</v>
      </c>
      <c r="E19" s="4">
        <v>3976</v>
      </c>
      <c r="F19" s="25">
        <v>465</v>
      </c>
      <c r="G19" s="5">
        <v>0</v>
      </c>
      <c r="H19" s="5">
        <v>0</v>
      </c>
      <c r="I19" s="5">
        <v>465</v>
      </c>
      <c r="J19" s="6">
        <v>0.04644844222912567</v>
      </c>
    </row>
    <row r="20" spans="1:10" ht="15">
      <c r="A20" s="30"/>
      <c r="B20" s="3" t="s">
        <v>21</v>
      </c>
      <c r="C20" s="5"/>
      <c r="D20" s="4">
        <v>4740</v>
      </c>
      <c r="E20" s="4">
        <v>4783</v>
      </c>
      <c r="F20" s="25">
        <v>645</v>
      </c>
      <c r="G20" s="5">
        <v>0</v>
      </c>
      <c r="H20" s="5">
        <v>0</v>
      </c>
      <c r="I20" s="5">
        <v>645</v>
      </c>
      <c r="J20" s="6">
        <v>0.0644284843823356</v>
      </c>
    </row>
    <row r="21" spans="1:10" ht="15">
      <c r="A21" s="30"/>
      <c r="B21" s="3" t="s">
        <v>22</v>
      </c>
      <c r="C21" s="5"/>
      <c r="D21" s="4">
        <v>2189</v>
      </c>
      <c r="E21" s="4">
        <v>2202</v>
      </c>
      <c r="F21" s="25">
        <v>195</v>
      </c>
      <c r="G21" s="5">
        <v>0</v>
      </c>
      <c r="H21" s="5">
        <v>0</v>
      </c>
      <c r="I21" s="5">
        <v>195</v>
      </c>
      <c r="J21" s="6">
        <v>0.019478378999310764</v>
      </c>
    </row>
    <row r="22" spans="1:10" ht="15">
      <c r="A22" s="30"/>
      <c r="B22" s="3" t="s">
        <v>23</v>
      </c>
      <c r="C22" s="5"/>
      <c r="D22" s="4">
        <v>2884</v>
      </c>
      <c r="E22" s="4">
        <v>2906</v>
      </c>
      <c r="F22" s="25">
        <v>330</v>
      </c>
      <c r="G22" s="5">
        <v>0</v>
      </c>
      <c r="H22" s="5">
        <v>0</v>
      </c>
      <c r="I22" s="5">
        <v>330</v>
      </c>
      <c r="J22" s="6">
        <v>0.032963410614218216</v>
      </c>
    </row>
    <row r="23" spans="1:10" ht="15">
      <c r="A23" s="30"/>
      <c r="B23" s="3" t="s">
        <v>12</v>
      </c>
      <c r="C23" s="5"/>
      <c r="D23" s="4">
        <v>86110</v>
      </c>
      <c r="E23" s="4">
        <v>87304</v>
      </c>
      <c r="F23" s="25">
        <v>1194</v>
      </c>
      <c r="G23" s="5">
        <v>0</v>
      </c>
      <c r="H23" s="5">
        <v>0</v>
      </c>
      <c r="I23" s="5">
        <v>1194</v>
      </c>
      <c r="J23" s="6">
        <v>0.11926761294962591</v>
      </c>
    </row>
    <row r="24" spans="1:10" ht="15">
      <c r="A24" s="30"/>
      <c r="B24" s="3" t="s">
        <v>13</v>
      </c>
      <c r="C24" s="5"/>
      <c r="D24" s="4">
        <v>97159</v>
      </c>
      <c r="E24" s="4">
        <v>97159</v>
      </c>
      <c r="F24" s="25">
        <v>0</v>
      </c>
      <c r="G24" s="5">
        <v>0</v>
      </c>
      <c r="H24" s="5">
        <v>0</v>
      </c>
      <c r="I24" s="5">
        <v>0</v>
      </c>
      <c r="J24" s="6">
        <v>0</v>
      </c>
    </row>
    <row r="25" spans="1:10" ht="15">
      <c r="A25" s="30"/>
      <c r="B25" s="3" t="s">
        <v>15</v>
      </c>
      <c r="C25" s="5"/>
      <c r="D25" s="9">
        <v>10048</v>
      </c>
      <c r="E25" s="9">
        <v>10048</v>
      </c>
      <c r="F25" s="6">
        <v>0</v>
      </c>
      <c r="G25" s="5">
        <v>0</v>
      </c>
      <c r="H25" s="5">
        <v>0</v>
      </c>
      <c r="I25" s="5">
        <v>0</v>
      </c>
      <c r="J25" s="6">
        <v>0</v>
      </c>
    </row>
    <row r="26" spans="1:10" ht="15">
      <c r="A26" s="30"/>
      <c r="B26" s="3" t="s">
        <v>14</v>
      </c>
      <c r="C26" s="5"/>
      <c r="D26" s="4">
        <v>10121</v>
      </c>
      <c r="E26" s="4">
        <v>10121</v>
      </c>
      <c r="F26" s="6">
        <v>0</v>
      </c>
      <c r="G26" s="5">
        <v>0</v>
      </c>
      <c r="H26" s="5">
        <v>0</v>
      </c>
      <c r="I26" s="5">
        <v>0</v>
      </c>
      <c r="J26" s="6">
        <v>0</v>
      </c>
    </row>
    <row r="27" spans="1:12" ht="15">
      <c r="A27" s="31"/>
      <c r="B27" s="26" t="s">
        <v>11</v>
      </c>
      <c r="C27" s="26"/>
      <c r="D27" s="7"/>
      <c r="E27" s="26"/>
      <c r="F27" s="27">
        <v>5713</v>
      </c>
      <c r="G27" s="27">
        <v>0</v>
      </c>
      <c r="H27" s="27">
        <v>0</v>
      </c>
      <c r="I27" s="27">
        <v>5713</v>
      </c>
      <c r="J27" s="6">
        <v>0.5706665601182687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v>3415</v>
      </c>
      <c r="G28" s="14">
        <v>0</v>
      </c>
      <c r="H28" s="14">
        <v>0</v>
      </c>
      <c r="I28" s="14">
        <v>3415</v>
      </c>
      <c r="J28" s="6">
        <v>0.3411213552956218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v>2298</v>
      </c>
      <c r="G29" s="14">
        <v>0</v>
      </c>
      <c r="H29" s="14">
        <v>0</v>
      </c>
      <c r="I29" s="14">
        <v>2298</v>
      </c>
      <c r="J29" s="6">
        <v>0.22954520482264684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2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2.421875" style="0" customWidth="1"/>
    <col min="4" max="4" width="15.42187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5.7109375" style="0" customWidth="1"/>
    <col min="9" max="9" width="12.421875" style="0" customWidth="1"/>
    <col min="10" max="10" width="13.421875" style="0" customWidth="1"/>
    <col min="11" max="11" width="9.57421875" style="0" bestFit="1" customWidth="1"/>
  </cols>
  <sheetData>
    <row r="3" ht="15.75">
      <c r="C3" s="17" t="s">
        <v>54</v>
      </c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68.25" customHeight="1">
      <c r="A5" s="33" t="s">
        <v>0</v>
      </c>
      <c r="B5" s="35" t="s">
        <v>1</v>
      </c>
      <c r="C5" s="33" t="s">
        <v>2</v>
      </c>
      <c r="D5" s="37" t="s">
        <v>5</v>
      </c>
      <c r="E5" s="38"/>
      <c r="F5" s="33" t="s">
        <v>28</v>
      </c>
      <c r="G5" s="33" t="s">
        <v>27</v>
      </c>
      <c r="H5" s="33" t="s">
        <v>26</v>
      </c>
      <c r="I5" s="33" t="s">
        <v>3</v>
      </c>
      <c r="J5" s="35" t="s">
        <v>4</v>
      </c>
    </row>
    <row r="6" spans="1:10" ht="37.5" customHeight="1">
      <c r="A6" s="34"/>
      <c r="B6" s="36"/>
      <c r="C6" s="34"/>
      <c r="D6" s="18" t="s">
        <v>9</v>
      </c>
      <c r="E6" s="19" t="s">
        <v>10</v>
      </c>
      <c r="F6" s="34"/>
      <c r="G6" s="34"/>
      <c r="H6" s="34"/>
      <c r="I6" s="34"/>
      <c r="J6" s="36"/>
    </row>
    <row r="7" spans="1:12" ht="15">
      <c r="A7" s="20">
        <v>1</v>
      </c>
      <c r="B7" s="21" t="s">
        <v>30</v>
      </c>
      <c r="C7" s="20"/>
      <c r="D7" s="22"/>
      <c r="E7" s="23"/>
      <c r="F7" s="28">
        <v>67.79</v>
      </c>
      <c r="G7" s="24">
        <v>50.40218419999999</v>
      </c>
      <c r="H7" s="28">
        <v>0.81</v>
      </c>
      <c r="I7" s="5">
        <v>1.85807682</v>
      </c>
      <c r="J7" s="6">
        <v>0.00018560166415279038</v>
      </c>
      <c r="L7" s="8"/>
    </row>
    <row r="8" spans="1:12" ht="15">
      <c r="A8" s="2">
        <v>2</v>
      </c>
      <c r="B8" s="3" t="s">
        <v>42</v>
      </c>
      <c r="C8" s="6"/>
      <c r="D8" s="4"/>
      <c r="E8" s="4"/>
      <c r="F8" s="6">
        <v>1415.66</v>
      </c>
      <c r="G8" s="5">
        <v>1054.4389999999999</v>
      </c>
      <c r="H8" s="5">
        <v>14.4</v>
      </c>
      <c r="I8" s="5">
        <v>38.8719</v>
      </c>
      <c r="J8" s="6">
        <v>0.0038828800031964514</v>
      </c>
      <c r="L8" s="8"/>
    </row>
    <row r="9" spans="1:12" ht="15">
      <c r="A9" s="2">
        <v>3</v>
      </c>
      <c r="B9" s="3" t="s">
        <v>43</v>
      </c>
      <c r="C9" s="5" t="s">
        <v>55</v>
      </c>
      <c r="D9" s="4"/>
      <c r="E9" s="4"/>
      <c r="F9" s="5">
        <v>1246</v>
      </c>
      <c r="G9" s="5">
        <v>1412.5797</v>
      </c>
      <c r="H9" s="5">
        <v>20</v>
      </c>
      <c r="I9" s="5">
        <v>-186.5797</v>
      </c>
      <c r="J9" s="6">
        <v>-0.01863728261629591</v>
      </c>
      <c r="L9" s="8"/>
    </row>
    <row r="10" spans="1:10" ht="15">
      <c r="A10" s="2">
        <v>4</v>
      </c>
      <c r="B10" s="3" t="s">
        <v>45</v>
      </c>
      <c r="C10" s="5"/>
      <c r="D10" s="4"/>
      <c r="E10" s="4"/>
      <c r="F10" s="5">
        <v>2661.66</v>
      </c>
      <c r="G10" s="5">
        <v>2467.0187</v>
      </c>
      <c r="H10" s="5">
        <v>34.4</v>
      </c>
      <c r="I10" s="5">
        <v>0</v>
      </c>
      <c r="J10" s="6">
        <v>0</v>
      </c>
    </row>
    <row r="11" spans="1:10" ht="15">
      <c r="A11" s="29">
        <v>5</v>
      </c>
      <c r="B11" s="3" t="s">
        <v>16</v>
      </c>
      <c r="C11" s="5"/>
      <c r="D11" s="4">
        <v>4458</v>
      </c>
      <c r="E11" s="4">
        <v>4458</v>
      </c>
      <c r="F11" s="6">
        <v>0</v>
      </c>
      <c r="G11" s="5">
        <v>0</v>
      </c>
      <c r="H11" s="5">
        <v>0</v>
      </c>
      <c r="I11" s="5">
        <v>0</v>
      </c>
      <c r="J11" s="6">
        <v>0</v>
      </c>
    </row>
    <row r="12" spans="1:10" ht="15">
      <c r="A12" s="30"/>
      <c r="B12" s="3" t="s">
        <v>17</v>
      </c>
      <c r="C12" s="5"/>
      <c r="D12" s="4">
        <v>67710</v>
      </c>
      <c r="E12" s="4">
        <v>68289</v>
      </c>
      <c r="F12" s="6">
        <v>579</v>
      </c>
      <c r="G12" s="5">
        <v>0</v>
      </c>
      <c r="H12" s="5">
        <v>0</v>
      </c>
      <c r="I12" s="5">
        <v>579</v>
      </c>
      <c r="J12" s="6">
        <v>0.05783580225949196</v>
      </c>
    </row>
    <row r="13" spans="1:10" ht="15">
      <c r="A13" s="30"/>
      <c r="B13" s="3" t="s">
        <v>18</v>
      </c>
      <c r="C13" s="5"/>
      <c r="D13" s="4">
        <v>58685</v>
      </c>
      <c r="E13" s="4">
        <v>59056</v>
      </c>
      <c r="F13" s="6">
        <v>371</v>
      </c>
      <c r="G13" s="5">
        <v>0</v>
      </c>
      <c r="H13" s="5">
        <v>0</v>
      </c>
      <c r="I13" s="5">
        <v>371</v>
      </c>
      <c r="J13" s="6">
        <v>0.03705886466022715</v>
      </c>
    </row>
    <row r="14" spans="1:10" ht="15">
      <c r="A14" s="30"/>
      <c r="B14" s="3" t="s">
        <v>19</v>
      </c>
      <c r="C14" s="5"/>
      <c r="D14" s="4">
        <v>68994</v>
      </c>
      <c r="E14" s="4">
        <v>69418</v>
      </c>
      <c r="F14" s="6">
        <v>424</v>
      </c>
      <c r="G14" s="5">
        <v>0</v>
      </c>
      <c r="H14" s="5">
        <v>0</v>
      </c>
      <c r="I14" s="5">
        <v>424</v>
      </c>
      <c r="J14" s="6">
        <v>0.04235298818311674</v>
      </c>
    </row>
    <row r="15" spans="1:10" ht="15">
      <c r="A15" s="30"/>
      <c r="B15" s="3" t="s">
        <v>31</v>
      </c>
      <c r="C15" s="5"/>
      <c r="D15" s="4">
        <v>6849</v>
      </c>
      <c r="E15" s="4">
        <v>7354</v>
      </c>
      <c r="F15" s="25">
        <v>505</v>
      </c>
      <c r="G15" s="5">
        <v>0</v>
      </c>
      <c r="H15" s="5">
        <v>0</v>
      </c>
      <c r="I15" s="5">
        <v>505</v>
      </c>
      <c r="J15" s="6">
        <v>0.05044400715206121</v>
      </c>
    </row>
    <row r="16" spans="1:10" ht="15">
      <c r="A16" s="30"/>
      <c r="B16" s="3" t="s">
        <v>32</v>
      </c>
      <c r="C16" s="5"/>
      <c r="D16" s="4">
        <v>1095</v>
      </c>
      <c r="E16" s="4">
        <v>1182</v>
      </c>
      <c r="F16" s="25">
        <v>87</v>
      </c>
      <c r="G16" s="5">
        <v>0</v>
      </c>
      <c r="H16" s="5">
        <v>0</v>
      </c>
      <c r="I16" s="5">
        <v>87</v>
      </c>
      <c r="J16" s="6">
        <v>0.008690353707384803</v>
      </c>
    </row>
    <row r="17" spans="1:10" ht="15">
      <c r="A17" s="30"/>
      <c r="B17" s="3" t="s">
        <v>33</v>
      </c>
      <c r="C17" s="5"/>
      <c r="D17" s="4">
        <v>7474</v>
      </c>
      <c r="E17" s="4">
        <v>8070</v>
      </c>
      <c r="F17" s="25">
        <v>596</v>
      </c>
      <c r="G17" s="5">
        <v>0</v>
      </c>
      <c r="H17" s="5">
        <v>0</v>
      </c>
      <c r="I17" s="5">
        <v>596</v>
      </c>
      <c r="J17" s="6">
        <v>0.05953391735173957</v>
      </c>
    </row>
    <row r="18" spans="1:10" ht="15">
      <c r="A18" s="30"/>
      <c r="B18" s="3" t="s">
        <v>34</v>
      </c>
      <c r="C18" s="5"/>
      <c r="D18" s="4">
        <v>1370</v>
      </c>
      <c r="E18" s="4">
        <v>1483</v>
      </c>
      <c r="F18" s="25">
        <v>113</v>
      </c>
      <c r="G18" s="5">
        <v>0</v>
      </c>
      <c r="H18" s="5">
        <v>0</v>
      </c>
      <c r="I18" s="5">
        <v>113</v>
      </c>
      <c r="J18" s="6">
        <v>0.011287470907292905</v>
      </c>
    </row>
    <row r="19" spans="1:10" ht="15">
      <c r="A19" s="30"/>
      <c r="B19" s="3" t="s">
        <v>20</v>
      </c>
      <c r="C19" s="5"/>
      <c r="D19" s="4">
        <v>3976</v>
      </c>
      <c r="E19" s="4">
        <v>4014</v>
      </c>
      <c r="F19" s="25">
        <v>570</v>
      </c>
      <c r="G19" s="5">
        <v>0</v>
      </c>
      <c r="H19" s="5">
        <v>0</v>
      </c>
      <c r="I19" s="5">
        <v>570</v>
      </c>
      <c r="J19" s="6">
        <v>0.05693680015183147</v>
      </c>
    </row>
    <row r="20" spans="1:10" ht="15">
      <c r="A20" s="30"/>
      <c r="B20" s="3" t="s">
        <v>21</v>
      </c>
      <c r="C20" s="5"/>
      <c r="D20" s="4">
        <v>4783</v>
      </c>
      <c r="E20" s="4">
        <v>4841</v>
      </c>
      <c r="F20" s="25">
        <v>870</v>
      </c>
      <c r="G20" s="5">
        <v>0</v>
      </c>
      <c r="H20" s="5">
        <v>0</v>
      </c>
      <c r="I20" s="5">
        <v>870</v>
      </c>
      <c r="J20" s="6">
        <v>0.08690353707384803</v>
      </c>
    </row>
    <row r="21" spans="1:10" ht="15">
      <c r="A21" s="30"/>
      <c r="B21" s="3" t="s">
        <v>22</v>
      </c>
      <c r="C21" s="5"/>
      <c r="D21" s="4">
        <v>2202</v>
      </c>
      <c r="E21" s="4">
        <v>2217</v>
      </c>
      <c r="F21" s="25">
        <v>225</v>
      </c>
      <c r="G21" s="5">
        <v>0</v>
      </c>
      <c r="H21" s="5">
        <v>0</v>
      </c>
      <c r="I21" s="5">
        <v>225</v>
      </c>
      <c r="J21" s="6">
        <v>0.02247505269151242</v>
      </c>
    </row>
    <row r="22" spans="1:10" ht="15">
      <c r="A22" s="30"/>
      <c r="B22" s="3" t="s">
        <v>23</v>
      </c>
      <c r="C22" s="5"/>
      <c r="D22" s="4">
        <v>2906</v>
      </c>
      <c r="E22" s="4">
        <v>2934</v>
      </c>
      <c r="F22" s="25">
        <v>420</v>
      </c>
      <c r="G22" s="5">
        <v>0</v>
      </c>
      <c r="H22" s="5">
        <v>0</v>
      </c>
      <c r="I22" s="5">
        <v>420</v>
      </c>
      <c r="J22" s="6">
        <v>0.04195343169082318</v>
      </c>
    </row>
    <row r="23" spans="1:10" ht="15">
      <c r="A23" s="30"/>
      <c r="B23" s="3" t="s">
        <v>12</v>
      </c>
      <c r="C23" s="5"/>
      <c r="D23" s="4">
        <v>87304</v>
      </c>
      <c r="E23" s="4">
        <v>87919</v>
      </c>
      <c r="F23" s="25">
        <v>615</v>
      </c>
      <c r="G23" s="5">
        <v>0</v>
      </c>
      <c r="H23" s="5">
        <v>0</v>
      </c>
      <c r="I23" s="5">
        <v>615</v>
      </c>
      <c r="J23" s="6">
        <v>0.061431810690133946</v>
      </c>
    </row>
    <row r="24" spans="1:10" ht="15">
      <c r="A24" s="30"/>
      <c r="B24" s="3" t="s">
        <v>13</v>
      </c>
      <c r="C24" s="5"/>
      <c r="D24" s="4">
        <v>97159</v>
      </c>
      <c r="E24" s="4">
        <v>97630</v>
      </c>
      <c r="F24" s="25">
        <v>471</v>
      </c>
      <c r="G24" s="5">
        <v>0</v>
      </c>
      <c r="H24" s="5">
        <v>0</v>
      </c>
      <c r="I24" s="5">
        <v>471</v>
      </c>
      <c r="J24" s="6">
        <v>0.047047776967566</v>
      </c>
    </row>
    <row r="25" spans="1:10" ht="15">
      <c r="A25" s="30"/>
      <c r="B25" s="3" t="s">
        <v>15</v>
      </c>
      <c r="C25" s="5"/>
      <c r="D25" s="9">
        <v>10048</v>
      </c>
      <c r="E25" s="9">
        <v>10048</v>
      </c>
      <c r="F25" s="6">
        <v>0</v>
      </c>
      <c r="G25" s="5">
        <v>0</v>
      </c>
      <c r="H25" s="5">
        <v>0</v>
      </c>
      <c r="I25" s="5">
        <v>0</v>
      </c>
      <c r="J25" s="6">
        <v>0</v>
      </c>
    </row>
    <row r="26" spans="1:10" ht="15">
      <c r="A26" s="30"/>
      <c r="B26" s="3" t="s">
        <v>14</v>
      </c>
      <c r="C26" s="5"/>
      <c r="D26" s="4">
        <v>10121</v>
      </c>
      <c r="E26" s="4">
        <v>10169</v>
      </c>
      <c r="F26" s="6">
        <v>480</v>
      </c>
      <c r="G26" s="5">
        <v>0</v>
      </c>
      <c r="H26" s="5">
        <v>0</v>
      </c>
      <c r="I26" s="5">
        <v>480</v>
      </c>
      <c r="J26" s="6">
        <v>0.047946779075226494</v>
      </c>
    </row>
    <row r="27" spans="1:12" ht="15">
      <c r="A27" s="31"/>
      <c r="B27" s="26" t="s">
        <v>11</v>
      </c>
      <c r="C27" s="26"/>
      <c r="D27" s="7"/>
      <c r="E27" s="26"/>
      <c r="F27" s="27">
        <v>6326</v>
      </c>
      <c r="G27" s="27">
        <v>0</v>
      </c>
      <c r="H27" s="27">
        <v>0</v>
      </c>
      <c r="I27" s="27">
        <v>6326</v>
      </c>
      <c r="J27" s="6">
        <v>0.6318985925622559</v>
      </c>
      <c r="K27" s="15"/>
      <c r="L27" s="8"/>
    </row>
    <row r="28" spans="1:12" ht="15">
      <c r="A28" s="12"/>
      <c r="B28" s="12"/>
      <c r="C28" s="12"/>
      <c r="D28" s="13"/>
      <c r="E28" s="12" t="s">
        <v>24</v>
      </c>
      <c r="F28" s="14">
        <v>2882</v>
      </c>
      <c r="G28" s="14">
        <v>0</v>
      </c>
      <c r="H28" s="14">
        <v>0</v>
      </c>
      <c r="I28" s="14">
        <v>2882</v>
      </c>
      <c r="J28" s="6">
        <v>0.2878804526975058</v>
      </c>
      <c r="K28" s="15"/>
      <c r="L28" s="8"/>
    </row>
    <row r="29" spans="1:10" ht="15">
      <c r="A29" s="12"/>
      <c r="B29" s="12"/>
      <c r="C29" s="12"/>
      <c r="D29" s="13"/>
      <c r="E29" s="12" t="s">
        <v>25</v>
      </c>
      <c r="F29" s="14">
        <v>3444</v>
      </c>
      <c r="G29" s="14">
        <v>0</v>
      </c>
      <c r="H29" s="14">
        <v>0</v>
      </c>
      <c r="I29" s="14">
        <v>3444</v>
      </c>
      <c r="J29" s="6">
        <v>0.3440181398647501</v>
      </c>
    </row>
    <row r="30" spans="1:8" ht="15">
      <c r="A30" s="1"/>
      <c r="B30" s="1"/>
      <c r="C30" s="1"/>
      <c r="D30" s="1"/>
      <c r="E30" s="1"/>
      <c r="F30" s="11"/>
      <c r="G30" s="16"/>
      <c r="H30" s="1"/>
    </row>
    <row r="31" spans="1:8" ht="15">
      <c r="A31" s="1"/>
      <c r="B31" s="1"/>
      <c r="C31" s="1"/>
      <c r="D31" s="1"/>
      <c r="E31" s="1"/>
      <c r="F31" s="11"/>
      <c r="G31" s="16"/>
      <c r="H31" s="1"/>
    </row>
    <row r="32" spans="1:8" ht="15">
      <c r="A32" s="1"/>
      <c r="B32" s="1"/>
      <c r="C32" s="1"/>
      <c r="D32" s="1"/>
      <c r="E32" s="1"/>
      <c r="F32" s="11"/>
      <c r="G32" s="10"/>
      <c r="H32" s="1"/>
    </row>
  </sheetData>
  <sheetProtection/>
  <mergeCells count="11">
    <mergeCell ref="I5:I6"/>
    <mergeCell ref="J5:J6"/>
    <mergeCell ref="A11:A2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2013-02-25T11:39:42Z</cp:lastPrinted>
  <dcterms:created xsi:type="dcterms:W3CDTF">2006-09-16T00:00:00Z</dcterms:created>
  <dcterms:modified xsi:type="dcterms:W3CDTF">2015-01-30T08:43:41Z</dcterms:modified>
  <cp:category/>
  <cp:version/>
  <cp:contentType/>
  <cp:contentStatus/>
</cp:coreProperties>
</file>