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7020" activeTab="0"/>
  </bookViews>
  <sheets>
    <sheet name="61-2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1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показания на 25.02.2015г=8991</t>
        </r>
      </text>
    </comment>
    <comment ref="X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показания передали 13798 квт/ч, а поставщик предъявил расчетным путем на 29 квт/ч меньше.</t>
        </r>
      </text>
    </comment>
    <comment ref="X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показания передали 11924 квт/ч, а поставщик предъявил расчетным путем на 23,533 квт/ч меньше.</t>
        </r>
      </text>
    </comment>
    <comment ref="X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показания передали 11653 квт/ч, а поставщик предъявил расчетным путем на 44,1 квт/ч меньше.</t>
        </r>
      </text>
    </comment>
    <comment ref="X1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показания передали 3567 квт/ч , поставщик предъявил расчетным путем на 19,45 квт/ч меньше.</t>
        </r>
      </text>
    </comment>
    <comment ref="X2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показания передали 6299 квт/ч а поставщик предъявил расчетным путем на 189 квт/ч
 меньше.</t>
        </r>
      </text>
    </comment>
    <comment ref="X2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показания передали 8415 квт/ч, а поставщик предъявил расчетным путем на  224 квт/ч меньше.</t>
        </r>
      </text>
    </comment>
    <comment ref="Z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показания передали 13944 квт/ч, а поставщик предъявил расчетным путем.
</t>
        </r>
      </text>
    </comment>
    <comment ref="Z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показания передали 12066 квт/ч , а поставщик предъявил расчетным путем.</t>
        </r>
      </text>
    </comment>
    <comment ref="Z2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показания передали 6777 квт/ч, а поставщик предъявил расчетным путем.</t>
        </r>
      </text>
    </comment>
    <comment ref="Z2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показания передали 9060 квт/ч, а поставщик предъявил расчетным путем.</t>
        </r>
      </text>
    </comment>
    <comment ref="Z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показания передали 11904 квт/ч ,а поставщик предъявил расчетным путем.</t>
        </r>
      </text>
    </comment>
    <comment ref="Z1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показания передали 3652 квт/ч, а поставщик предъявил расчетным путем.</t>
        </r>
      </text>
    </comment>
  </commentList>
</comments>
</file>

<file path=xl/sharedStrings.xml><?xml version="1.0" encoding="utf-8"?>
<sst xmlns="http://schemas.openxmlformats.org/spreadsheetml/2006/main" count="82" uniqueCount="43">
  <si>
    <t>Адрес</t>
  </si>
  <si>
    <t>№ счётчика</t>
  </si>
  <si>
    <t>Учёт</t>
  </si>
  <si>
    <t>Коэфф-т трансформации</t>
  </si>
  <si>
    <t>д/н</t>
  </si>
  <si>
    <t>Фактич. Потреб-е  январь</t>
  </si>
  <si>
    <t>Фактич. Потреб-е  февраль</t>
  </si>
  <si>
    <t>Фактич. Потреб-е март</t>
  </si>
  <si>
    <t>Фактич. Потреб-е апрель</t>
  </si>
  <si>
    <t>Фактич. Потреб-е май</t>
  </si>
  <si>
    <t>Фактич. Потреб-е июль</t>
  </si>
  <si>
    <t>Фактич. Потреб-е август</t>
  </si>
  <si>
    <t>Фактич. Потреб-е сентябрь</t>
  </si>
  <si>
    <t>Фактич. Потреб-е октябрь</t>
  </si>
  <si>
    <t>Фактич. Потреб-е ноябрь</t>
  </si>
  <si>
    <t>Фактич. Потреб-е декабрь</t>
  </si>
  <si>
    <t>квартиры</t>
  </si>
  <si>
    <t>день</t>
  </si>
  <si>
    <t>ночь</t>
  </si>
  <si>
    <t>лифты</t>
  </si>
  <si>
    <t>Итого</t>
  </si>
  <si>
    <t>Викулова 61/2</t>
  </si>
  <si>
    <t>Фактич. потреб-е июнь</t>
  </si>
  <si>
    <t>782437(вычитаемый из квартир)</t>
  </si>
  <si>
    <t>738197(вычитаемый из квартир)</t>
  </si>
  <si>
    <t>освещение МОП вычитается из 782214 по показаниям.</t>
  </si>
  <si>
    <t>освещение МОП вычитается из 664662 по показаниям.</t>
  </si>
  <si>
    <t>Показ-ия на 25,12,14</t>
  </si>
  <si>
    <t>Информация по общедомовым приборам учета электроэнергии и фактическом потреблении электроэнергии за 2015 год.</t>
  </si>
  <si>
    <t>Показ-ия на 25,01,15</t>
  </si>
  <si>
    <t>Показ-ия на 25,02,15</t>
  </si>
  <si>
    <t>Показ-ия на 25,03,15</t>
  </si>
  <si>
    <t>Показ-ия на 25,04,15</t>
  </si>
  <si>
    <t>Показ-ия на 25,05,15</t>
  </si>
  <si>
    <t>Показ-ия на 25,06,15</t>
  </si>
  <si>
    <t>Показ-ия на 25,07,15</t>
  </si>
  <si>
    <t>Показ-ия на 25,08,15</t>
  </si>
  <si>
    <t>Показ-ия на 25,09,15</t>
  </si>
  <si>
    <t>Показ-ия на 25,10,15</t>
  </si>
  <si>
    <t>Показ-ия на 25,11,15</t>
  </si>
  <si>
    <t>Показ-ия на 25,12,15</t>
  </si>
  <si>
    <t>№п/п</t>
  </si>
  <si>
    <t>Заменен на новый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</si>
</sst>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"/>
    <numFmt numFmtId="175" formatCode="0.00000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1" fontId="0" fillId="25" borderId="10" xfId="0" applyNumberFormat="1" applyFill="1" applyBorder="1" applyAlignment="1">
      <alignment/>
    </xf>
    <xf numFmtId="1" fontId="1" fillId="24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20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tabSelected="1" view="pageBreakPreview" zoomScaleSheetLayoutView="100" zoomScalePageLayoutView="0" workbookViewId="0" topLeftCell="A1">
      <pane xSplit="8" ySplit="16" topLeftCell="X33" activePane="bottomRight" state="frozen"/>
      <selection pane="topLeft" activeCell="A1" sqref="A1"/>
      <selection pane="topRight" activeCell="H1" sqref="H1"/>
      <selection pane="bottomLeft" activeCell="A13" sqref="A13"/>
      <selection pane="bottomRight" activeCell="Z37" sqref="Z37"/>
    </sheetView>
  </sheetViews>
  <sheetFormatPr defaultColWidth="9.140625" defaultRowHeight="15"/>
  <cols>
    <col min="1" max="1" width="9.57421875" style="0" customWidth="1"/>
    <col min="2" max="2" width="3.8515625" style="0" customWidth="1"/>
    <col min="4" max="4" width="15.00390625" style="0" customWidth="1"/>
    <col min="6" max="6" width="5.28125" style="0" customWidth="1"/>
    <col min="7" max="8" width="0" style="0" hidden="1" customWidth="1"/>
    <col min="9" max="9" width="10.28125" style="0" hidden="1" customWidth="1"/>
    <col min="10" max="10" width="0" style="0" hidden="1" customWidth="1"/>
    <col min="11" max="11" width="10.57421875" style="0" hidden="1" customWidth="1"/>
    <col min="12" max="12" width="0" style="0" hidden="1" customWidth="1"/>
    <col min="13" max="13" width="10.28125" style="0" customWidth="1"/>
    <col min="15" max="15" width="10.7109375" style="0" customWidth="1"/>
    <col min="17" max="17" width="10.140625" style="0" customWidth="1"/>
    <col min="21" max="21" width="9.8515625" style="0" customWidth="1"/>
    <col min="23" max="23" width="9.8515625" style="0" customWidth="1"/>
    <col min="25" max="25" width="10.7109375" style="0" customWidth="1"/>
    <col min="27" max="27" width="10.140625" style="0" customWidth="1"/>
    <col min="29" max="29" width="10.421875" style="0" customWidth="1"/>
    <col min="31" max="31" width="9.8515625" style="0" customWidth="1"/>
  </cols>
  <sheetData>
    <row r="1" spans="1:9" ht="15">
      <c r="A1" s="22" t="s">
        <v>28</v>
      </c>
      <c r="B1" s="22"/>
      <c r="C1" s="23"/>
      <c r="D1" s="23"/>
      <c r="E1" s="23"/>
      <c r="F1" s="23"/>
      <c r="G1" s="23"/>
      <c r="H1" s="23"/>
      <c r="I1" s="23"/>
    </row>
    <row r="2" spans="1:9" ht="15">
      <c r="A2" s="24"/>
      <c r="B2" s="24"/>
      <c r="C2" s="24"/>
      <c r="D2" s="24"/>
      <c r="E2" s="24"/>
      <c r="F2" s="24"/>
      <c r="G2" s="24"/>
      <c r="H2" s="24"/>
      <c r="I2" s="24"/>
    </row>
    <row r="3" spans="1:31" ht="409.5">
      <c r="A3" s="2" t="s">
        <v>0</v>
      </c>
      <c r="B3" s="12" t="s">
        <v>41</v>
      </c>
      <c r="C3" s="3" t="s">
        <v>1</v>
      </c>
      <c r="D3" s="4" t="s">
        <v>2</v>
      </c>
      <c r="E3" s="3" t="s">
        <v>3</v>
      </c>
      <c r="F3" s="4" t="s">
        <v>4</v>
      </c>
      <c r="G3" s="3" t="s">
        <v>27</v>
      </c>
      <c r="H3" s="3" t="s">
        <v>29</v>
      </c>
      <c r="I3" s="7" t="s">
        <v>5</v>
      </c>
      <c r="J3" s="8" t="s">
        <v>30</v>
      </c>
      <c r="K3" s="7" t="s">
        <v>6</v>
      </c>
      <c r="L3" s="3" t="s">
        <v>31</v>
      </c>
      <c r="M3" s="7" t="s">
        <v>7</v>
      </c>
      <c r="N3" s="3" t="s">
        <v>32</v>
      </c>
      <c r="O3" s="7" t="s">
        <v>8</v>
      </c>
      <c r="P3" s="3" t="s">
        <v>33</v>
      </c>
      <c r="Q3" s="7" t="s">
        <v>9</v>
      </c>
      <c r="R3" s="3" t="s">
        <v>34</v>
      </c>
      <c r="S3" s="7" t="s">
        <v>22</v>
      </c>
      <c r="T3" s="3" t="s">
        <v>35</v>
      </c>
      <c r="U3" s="7" t="s">
        <v>10</v>
      </c>
      <c r="V3" s="3" t="s">
        <v>36</v>
      </c>
      <c r="W3" s="7" t="s">
        <v>11</v>
      </c>
      <c r="X3" s="3" t="s">
        <v>37</v>
      </c>
      <c r="Y3" s="7" t="s">
        <v>12</v>
      </c>
      <c r="Z3" s="3" t="s">
        <v>38</v>
      </c>
      <c r="AA3" s="7" t="s">
        <v>13</v>
      </c>
      <c r="AB3" s="3" t="s">
        <v>39</v>
      </c>
      <c r="AC3" s="7" t="s">
        <v>14</v>
      </c>
      <c r="AD3" s="3" t="s">
        <v>40</v>
      </c>
      <c r="AE3" s="7" t="s">
        <v>15</v>
      </c>
    </row>
    <row r="4" spans="1:31" ht="15">
      <c r="A4" s="47" t="s">
        <v>21</v>
      </c>
      <c r="B4" s="45">
        <v>8</v>
      </c>
      <c r="C4" s="17">
        <v>565901</v>
      </c>
      <c r="D4" s="20" t="s">
        <v>16</v>
      </c>
      <c r="E4" s="17">
        <v>15</v>
      </c>
      <c r="F4" s="1" t="s">
        <v>17</v>
      </c>
      <c r="G4" s="1">
        <v>12615</v>
      </c>
      <c r="H4" s="1">
        <v>12788</v>
      </c>
      <c r="I4" s="1">
        <f>(H4-G4)*E4</f>
        <v>2595</v>
      </c>
      <c r="J4" s="1">
        <v>12953</v>
      </c>
      <c r="K4" s="1">
        <f>(J4-H4)*E4</f>
        <v>2475</v>
      </c>
      <c r="L4" s="1">
        <v>13108</v>
      </c>
      <c r="M4" s="1">
        <f>(L4-J4)*E4</f>
        <v>2325</v>
      </c>
      <c r="N4" s="1">
        <v>13186</v>
      </c>
      <c r="O4" s="1">
        <f>(N4-L4)*E4</f>
        <v>1170</v>
      </c>
      <c r="P4" s="1">
        <v>13312</v>
      </c>
      <c r="Q4" s="1">
        <f>(P4-N4)*E4</f>
        <v>1890</v>
      </c>
      <c r="R4" s="1">
        <v>13418</v>
      </c>
      <c r="S4" s="1">
        <f>(R4-P4)*E4</f>
        <v>1590</v>
      </c>
      <c r="T4" s="1">
        <v>13527</v>
      </c>
      <c r="U4" s="1">
        <f>(T4-R4)*E4</f>
        <v>1635</v>
      </c>
      <c r="V4" s="1">
        <v>13650</v>
      </c>
      <c r="W4" s="1">
        <f>(V4-T4)*E4</f>
        <v>1845</v>
      </c>
      <c r="X4" s="1">
        <f>13798-29</f>
        <v>13769</v>
      </c>
      <c r="Y4" s="9">
        <f>(X4-V4)*E4</f>
        <v>1785</v>
      </c>
      <c r="Z4" s="1">
        <f>13944</f>
        <v>13944</v>
      </c>
      <c r="AA4" s="1">
        <f>(Z4-X4)*E4-780</f>
        <v>1845</v>
      </c>
      <c r="AB4" s="1">
        <v>14108</v>
      </c>
      <c r="AC4" s="1">
        <f>(AB4-Z4)*E4</f>
        <v>2460</v>
      </c>
      <c r="AD4" s="1">
        <v>14212</v>
      </c>
      <c r="AE4" s="1">
        <f>(AD4-AB4)*E4</f>
        <v>1560</v>
      </c>
    </row>
    <row r="5" spans="1:31" ht="15">
      <c r="A5" s="47"/>
      <c r="B5" s="46"/>
      <c r="C5" s="17"/>
      <c r="D5" s="21"/>
      <c r="E5" s="17"/>
      <c r="F5" s="1" t="s">
        <v>18</v>
      </c>
      <c r="G5" s="1">
        <v>10886</v>
      </c>
      <c r="H5" s="1">
        <v>11049</v>
      </c>
      <c r="I5" s="1">
        <f>(H5-G5)*E4</f>
        <v>2445</v>
      </c>
      <c r="J5" s="1">
        <v>11186</v>
      </c>
      <c r="K5" s="1">
        <f>(J5-H5)*E4</f>
        <v>2055</v>
      </c>
      <c r="L5" s="1">
        <v>11314</v>
      </c>
      <c r="M5" s="1">
        <f>(L5-J5)*E4</f>
        <v>1920</v>
      </c>
      <c r="N5" s="1">
        <v>11387</v>
      </c>
      <c r="O5" s="1">
        <f>(N5-L5)*E4</f>
        <v>1095</v>
      </c>
      <c r="P5" s="1">
        <v>11484</v>
      </c>
      <c r="Q5" s="1">
        <f>(P5-N5)*E4</f>
        <v>1455</v>
      </c>
      <c r="R5" s="1">
        <v>11575</v>
      </c>
      <c r="S5" s="1">
        <f>(R5-P5)*E4</f>
        <v>1365</v>
      </c>
      <c r="T5" s="1">
        <v>11686</v>
      </c>
      <c r="U5" s="1">
        <f>(T5-R5)*E4</f>
        <v>1665</v>
      </c>
      <c r="V5" s="1">
        <v>11795</v>
      </c>
      <c r="W5" s="1">
        <f>(V5-T5)*E4</f>
        <v>1635</v>
      </c>
      <c r="X5" s="1">
        <f>11924-23.53333</f>
        <v>11900.46667</v>
      </c>
      <c r="Y5" s="14">
        <f>(X5-V5)*E4</f>
        <v>1582.000049999997</v>
      </c>
      <c r="Z5" s="1">
        <f>12066</f>
        <v>12066</v>
      </c>
      <c r="AA5" s="16">
        <f>(Z5-X5)*E4-848</f>
        <v>1634.999950000003</v>
      </c>
      <c r="AB5" s="1">
        <v>12196</v>
      </c>
      <c r="AC5" s="1">
        <f>(AB5-Z5)*E4</f>
        <v>1950</v>
      </c>
      <c r="AD5" s="1">
        <v>12302</v>
      </c>
      <c r="AE5" s="1">
        <f>(AD5-AB5)*E4</f>
        <v>1590</v>
      </c>
    </row>
    <row r="6" spans="1:31" ht="15" customHeight="1">
      <c r="A6" s="47"/>
      <c r="B6" s="45">
        <v>3</v>
      </c>
      <c r="C6" s="17">
        <v>782214</v>
      </c>
      <c r="D6" s="17" t="s">
        <v>16</v>
      </c>
      <c r="E6" s="17">
        <v>30</v>
      </c>
      <c r="F6" s="1" t="s">
        <v>17</v>
      </c>
      <c r="G6" s="1">
        <v>32731</v>
      </c>
      <c r="H6" s="1">
        <v>33042</v>
      </c>
      <c r="I6" s="1">
        <f>(H6-G6)*E6</f>
        <v>9330</v>
      </c>
      <c r="J6" s="1">
        <v>33327</v>
      </c>
      <c r="K6" s="1">
        <f>(J6-H6)*E6</f>
        <v>8550</v>
      </c>
      <c r="L6" s="1">
        <v>33575</v>
      </c>
      <c r="M6" s="1">
        <f>(L6-J6)*E6</f>
        <v>7440</v>
      </c>
      <c r="N6" s="1">
        <v>33723</v>
      </c>
      <c r="O6" s="1">
        <f>(N6-L6)*E6</f>
        <v>4440</v>
      </c>
      <c r="P6" s="1">
        <v>33950</v>
      </c>
      <c r="Q6" s="1">
        <f>(P6-N6)*E6</f>
        <v>6810</v>
      </c>
      <c r="R6" s="1">
        <v>34141</v>
      </c>
      <c r="S6" s="1">
        <f>(R6-P6)*E6</f>
        <v>5730</v>
      </c>
      <c r="T6" s="1">
        <v>34315</v>
      </c>
      <c r="U6" s="1">
        <f>(T6-R6)*E6</f>
        <v>5220</v>
      </c>
      <c r="V6" s="1">
        <v>34491</v>
      </c>
      <c r="W6" s="1">
        <f>(V6-T6)*E6</f>
        <v>5280</v>
      </c>
      <c r="X6" s="1">
        <v>34638</v>
      </c>
      <c r="Y6" s="9">
        <f>(X6-V6)*E6</f>
        <v>4410</v>
      </c>
      <c r="Z6" s="48" t="s">
        <v>42</v>
      </c>
      <c r="AA6" s="1">
        <v>0</v>
      </c>
      <c r="AB6" s="1"/>
      <c r="AC6" s="1">
        <v>0</v>
      </c>
      <c r="AD6" s="1"/>
      <c r="AE6" s="1">
        <f>(AD6-AB6)*E6</f>
        <v>0</v>
      </c>
    </row>
    <row r="7" spans="1:31" ht="15">
      <c r="A7" s="47"/>
      <c r="B7" s="46"/>
      <c r="C7" s="17"/>
      <c r="D7" s="17"/>
      <c r="E7" s="17"/>
      <c r="F7" s="1" t="s">
        <v>18</v>
      </c>
      <c r="G7" s="1">
        <v>28231</v>
      </c>
      <c r="H7" s="1">
        <v>28521</v>
      </c>
      <c r="I7" s="1">
        <f>(H7-G7)*E6</f>
        <v>8700</v>
      </c>
      <c r="J7" s="1">
        <v>28756</v>
      </c>
      <c r="K7" s="1">
        <f>(J7-H7)*E6</f>
        <v>7050</v>
      </c>
      <c r="L7" s="1">
        <v>28972</v>
      </c>
      <c r="M7" s="1">
        <f>(L7-J7)*E6</f>
        <v>6480</v>
      </c>
      <c r="N7" s="1">
        <v>29105</v>
      </c>
      <c r="O7" s="1">
        <f>(N7-L7)*E6</f>
        <v>3990</v>
      </c>
      <c r="P7" s="1">
        <v>29285</v>
      </c>
      <c r="Q7" s="1">
        <f>(P7-N7)*E6</f>
        <v>5400</v>
      </c>
      <c r="R7" s="1">
        <v>29450</v>
      </c>
      <c r="S7" s="1">
        <f>(R7-P7)*E6</f>
        <v>4950</v>
      </c>
      <c r="T7" s="1">
        <v>29619</v>
      </c>
      <c r="U7" s="1">
        <f>(T7-R7)*E6</f>
        <v>5070</v>
      </c>
      <c r="V7" s="1">
        <v>29765</v>
      </c>
      <c r="W7" s="1">
        <f>(V7-T7)*E6</f>
        <v>4380</v>
      </c>
      <c r="X7" s="1">
        <v>29894</v>
      </c>
      <c r="Y7" s="9">
        <f>(X7-V7)*E6</f>
        <v>3870</v>
      </c>
      <c r="Z7" s="49"/>
      <c r="AA7" s="1">
        <v>0</v>
      </c>
      <c r="AB7" s="1"/>
      <c r="AC7" s="1">
        <f>(AB7-Z7)*E6</f>
        <v>0</v>
      </c>
      <c r="AD7" s="1"/>
      <c r="AE7" s="1">
        <f>(AD7-AB7)*E6</f>
        <v>0</v>
      </c>
    </row>
    <row r="8" spans="1:31" ht="15">
      <c r="A8" s="47"/>
      <c r="B8" s="13"/>
      <c r="C8" s="32">
        <v>337987</v>
      </c>
      <c r="D8" s="18"/>
      <c r="E8" s="18">
        <v>30</v>
      </c>
      <c r="F8" s="1" t="s">
        <v>17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>
        <v>1</v>
      </c>
      <c r="W8" s="1">
        <v>0</v>
      </c>
      <c r="X8" s="1">
        <v>71</v>
      </c>
      <c r="Y8" s="9">
        <f>(X8-V8)*E8</f>
        <v>2100</v>
      </c>
      <c r="Z8" s="1">
        <v>273</v>
      </c>
      <c r="AA8" s="1">
        <f>(Z8-X8)*E8</f>
        <v>6060</v>
      </c>
      <c r="AB8" s="1">
        <v>523</v>
      </c>
      <c r="AC8" s="1">
        <f>(AB8-Z8)*E8</f>
        <v>7500</v>
      </c>
      <c r="AD8" s="1">
        <v>693</v>
      </c>
      <c r="AE8" s="1">
        <f>(AD8-AB8)*E8</f>
        <v>5100</v>
      </c>
    </row>
    <row r="9" spans="1:31" ht="15">
      <c r="A9" s="47"/>
      <c r="B9" s="13"/>
      <c r="C9" s="33"/>
      <c r="D9" s="19"/>
      <c r="E9" s="19"/>
      <c r="F9" s="1" t="s">
        <v>18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>
        <v>1</v>
      </c>
      <c r="W9" s="1">
        <v>0</v>
      </c>
      <c r="X9" s="1">
        <v>47</v>
      </c>
      <c r="Y9" s="9">
        <f>(X9-V9)*E8</f>
        <v>1380</v>
      </c>
      <c r="Z9" s="1">
        <v>240</v>
      </c>
      <c r="AA9" s="1">
        <f>(Z9-X9)*E8</f>
        <v>5790</v>
      </c>
      <c r="AB9" s="1">
        <v>451</v>
      </c>
      <c r="AC9" s="1">
        <f>(AB9-Z9)*E8</f>
        <v>6330</v>
      </c>
      <c r="AD9" s="1">
        <v>615</v>
      </c>
      <c r="AE9" s="1">
        <f>(AD9-AB9)*E8</f>
        <v>4920</v>
      </c>
    </row>
    <row r="10" spans="1:31" ht="15">
      <c r="A10" s="47"/>
      <c r="B10" s="45">
        <v>4</v>
      </c>
      <c r="C10" s="17">
        <v>333149</v>
      </c>
      <c r="D10" s="17" t="s">
        <v>16</v>
      </c>
      <c r="E10" s="17">
        <v>20</v>
      </c>
      <c r="F10" s="1" t="s">
        <v>17</v>
      </c>
      <c r="G10" s="1">
        <v>9587</v>
      </c>
      <c r="H10" s="1">
        <v>9925</v>
      </c>
      <c r="I10" s="1">
        <f>(H10-G10)*E10</f>
        <v>6760</v>
      </c>
      <c r="J10" s="1">
        <v>10222</v>
      </c>
      <c r="K10" s="1">
        <f>(J10-H10)*E10</f>
        <v>5940</v>
      </c>
      <c r="L10" s="1">
        <v>10481</v>
      </c>
      <c r="M10" s="1">
        <f>(L10-J10)*E10</f>
        <v>5180</v>
      </c>
      <c r="N10" s="1">
        <v>10638</v>
      </c>
      <c r="O10" s="1">
        <f>(N10-L10)*E10</f>
        <v>3140</v>
      </c>
      <c r="P10" s="1">
        <v>10849</v>
      </c>
      <c r="Q10" s="1">
        <f>(P10-N10)*E10</f>
        <v>4220</v>
      </c>
      <c r="R10" s="1">
        <v>11038</v>
      </c>
      <c r="S10" s="1">
        <f>(R10-P10)*E10</f>
        <v>3780</v>
      </c>
      <c r="T10" s="1">
        <v>11237</v>
      </c>
      <c r="U10" s="1">
        <f>(T10-R10)*E10</f>
        <v>3980</v>
      </c>
      <c r="V10" s="1">
        <v>11426</v>
      </c>
      <c r="W10" s="1">
        <f>(V10-T10)*E10</f>
        <v>3780</v>
      </c>
      <c r="X10" s="1">
        <f>11653-44.1</f>
        <v>11608.9</v>
      </c>
      <c r="Y10" s="9">
        <f>(X10-V10)*E10</f>
        <v>3657.9999999999927</v>
      </c>
      <c r="Z10" s="1">
        <f>11904</f>
        <v>11904</v>
      </c>
      <c r="AA10" s="16">
        <f>(Z10-X10)*E10-2122</f>
        <v>3780.0000000000073</v>
      </c>
      <c r="AB10" s="1">
        <v>12175</v>
      </c>
      <c r="AC10" s="1">
        <f>(AB10-Z10)*E10</f>
        <v>5420</v>
      </c>
      <c r="AD10" s="1">
        <v>12376</v>
      </c>
      <c r="AE10" s="1">
        <f>(AD10-AB10)*E10</f>
        <v>4020</v>
      </c>
    </row>
    <row r="11" spans="1:31" ht="15">
      <c r="A11" s="47"/>
      <c r="B11" s="46"/>
      <c r="C11" s="17"/>
      <c r="D11" s="17"/>
      <c r="E11" s="17"/>
      <c r="F11" s="1" t="s">
        <v>18</v>
      </c>
      <c r="G11" s="1">
        <v>2812</v>
      </c>
      <c r="H11" s="1">
        <v>2927</v>
      </c>
      <c r="I11" s="1">
        <f>(H11-G11)*E10</f>
        <v>2300</v>
      </c>
      <c r="J11" s="1">
        <v>3023</v>
      </c>
      <c r="K11" s="1">
        <f>(J11-H11)*E10</f>
        <v>1920</v>
      </c>
      <c r="L11" s="1">
        <v>3111</v>
      </c>
      <c r="M11" s="1">
        <f>(L11-J11)*E10</f>
        <v>1760</v>
      </c>
      <c r="N11" s="1">
        <v>3165</v>
      </c>
      <c r="O11" s="1">
        <f>(N11-L11)*E10</f>
        <v>1080</v>
      </c>
      <c r="P11" s="1">
        <v>3240</v>
      </c>
      <c r="Q11" s="1">
        <f>(P11-N11)*E10</f>
        <v>1500</v>
      </c>
      <c r="R11" s="1">
        <v>3315</v>
      </c>
      <c r="S11" s="1">
        <f>(R11-P11)*E10</f>
        <v>1500</v>
      </c>
      <c r="T11" s="1">
        <v>3398</v>
      </c>
      <c r="U11" s="1">
        <f>(T11-R11)*E10</f>
        <v>1660</v>
      </c>
      <c r="V11" s="1">
        <v>3474</v>
      </c>
      <c r="W11" s="1">
        <f>(V11-T11)*E10</f>
        <v>1520</v>
      </c>
      <c r="X11" s="1">
        <f>3567-19.45</f>
        <v>3547.55</v>
      </c>
      <c r="Y11" s="9">
        <f>(X11-V11)*E10</f>
        <v>1471.0000000000036</v>
      </c>
      <c r="Z11" s="1">
        <f>3652</f>
        <v>3652</v>
      </c>
      <c r="AA11" s="1">
        <f>(Z11-X11)*E10-569</f>
        <v>1519.9999999999964</v>
      </c>
      <c r="AB11" s="1">
        <v>3741</v>
      </c>
      <c r="AC11" s="1">
        <f>(AB11-Z11)*E10</f>
        <v>1780</v>
      </c>
      <c r="AD11" s="1">
        <v>3806</v>
      </c>
      <c r="AE11" s="1">
        <f>(AD11-AB11)*E10</f>
        <v>1300</v>
      </c>
    </row>
    <row r="12" spans="1:31" ht="15" customHeight="1">
      <c r="A12" s="47"/>
      <c r="B12" s="45">
        <v>7</v>
      </c>
      <c r="C12" s="17">
        <v>664662</v>
      </c>
      <c r="D12" s="17" t="s">
        <v>16</v>
      </c>
      <c r="E12" s="17">
        <v>20</v>
      </c>
      <c r="F12" s="1" t="s">
        <v>17</v>
      </c>
      <c r="G12" s="1">
        <v>23028</v>
      </c>
      <c r="H12" s="1">
        <v>23213</v>
      </c>
      <c r="I12" s="1">
        <f>(H12-G12)*E12</f>
        <v>3700</v>
      </c>
      <c r="J12" s="1">
        <v>23384</v>
      </c>
      <c r="K12" s="1">
        <f>(J12-H12)*E12</f>
        <v>3420</v>
      </c>
      <c r="L12" s="1">
        <v>23537</v>
      </c>
      <c r="M12" s="1">
        <f>(L12-J12)*E12</f>
        <v>3060</v>
      </c>
      <c r="N12" s="1">
        <v>23622</v>
      </c>
      <c r="O12" s="1">
        <f>(N12-L12)*E12</f>
        <v>1700</v>
      </c>
      <c r="P12" s="1">
        <v>23750</v>
      </c>
      <c r="Q12" s="1">
        <f>(P12-N12)*E12</f>
        <v>2560</v>
      </c>
      <c r="R12" s="1">
        <v>23855</v>
      </c>
      <c r="S12" s="1">
        <f>(R12-P12)*E12</f>
        <v>2100</v>
      </c>
      <c r="T12" s="1">
        <v>23969</v>
      </c>
      <c r="U12" s="1">
        <f>(T12-R12)*E12</f>
        <v>2280</v>
      </c>
      <c r="V12" s="1">
        <v>24097</v>
      </c>
      <c r="W12" s="1">
        <f>(V12-T12)*E12</f>
        <v>2560</v>
      </c>
      <c r="X12" s="1">
        <v>24125</v>
      </c>
      <c r="Y12" s="9">
        <f>(X12-V12)*E12</f>
        <v>560</v>
      </c>
      <c r="Z12" s="48" t="s">
        <v>42</v>
      </c>
      <c r="AA12" s="1">
        <v>0</v>
      </c>
      <c r="AB12" s="1"/>
      <c r="AC12" s="1">
        <v>0</v>
      </c>
      <c r="AD12" s="1"/>
      <c r="AE12" s="1">
        <f>(AD12-AB12)*E12</f>
        <v>0</v>
      </c>
    </row>
    <row r="13" spans="1:31" ht="15">
      <c r="A13" s="47"/>
      <c r="B13" s="46"/>
      <c r="C13" s="17"/>
      <c r="D13" s="17"/>
      <c r="E13" s="17"/>
      <c r="F13" s="1" t="s">
        <v>18</v>
      </c>
      <c r="G13" s="1">
        <v>20068</v>
      </c>
      <c r="H13" s="1">
        <v>20242</v>
      </c>
      <c r="I13" s="1">
        <f>(H13-G13)*E12</f>
        <v>3480</v>
      </c>
      <c r="J13" s="1">
        <v>20390</v>
      </c>
      <c r="K13" s="1">
        <f>(J13-H13)*E12</f>
        <v>2960</v>
      </c>
      <c r="L13" s="1">
        <v>20523</v>
      </c>
      <c r="M13" s="1">
        <f>(L13-J13)*E12</f>
        <v>2660</v>
      </c>
      <c r="N13" s="1">
        <v>20601</v>
      </c>
      <c r="O13" s="1">
        <f>(N13-L13)*E12</f>
        <v>1560</v>
      </c>
      <c r="P13" s="1">
        <v>20701</v>
      </c>
      <c r="Q13" s="1">
        <f>(P13-N13)*E12</f>
        <v>2000</v>
      </c>
      <c r="R13" s="1">
        <v>20794</v>
      </c>
      <c r="S13" s="1">
        <f>(R13-P13)*E12</f>
        <v>1860</v>
      </c>
      <c r="T13" s="1">
        <v>20903</v>
      </c>
      <c r="U13" s="1">
        <f>(T13-R13)*E12</f>
        <v>2180</v>
      </c>
      <c r="V13" s="1">
        <v>20998</v>
      </c>
      <c r="W13" s="1">
        <f>(V13-T13)*E12</f>
        <v>1900</v>
      </c>
      <c r="X13" s="1">
        <v>21023</v>
      </c>
      <c r="Y13" s="9">
        <f>(X13-V13)*E12</f>
        <v>500</v>
      </c>
      <c r="Z13" s="49"/>
      <c r="AA13" s="1">
        <v>0</v>
      </c>
      <c r="AB13" s="1"/>
      <c r="AC13" s="1">
        <f>(AB13-Z13)*E12</f>
        <v>0</v>
      </c>
      <c r="AD13" s="1"/>
      <c r="AE13" s="1">
        <f>(AD13-AB13)*E12</f>
        <v>0</v>
      </c>
    </row>
    <row r="14" spans="1:31" ht="15">
      <c r="A14" s="47"/>
      <c r="B14" s="13"/>
      <c r="C14" s="32">
        <v>411329</v>
      </c>
      <c r="D14" s="18"/>
      <c r="E14" s="18">
        <v>20</v>
      </c>
      <c r="F14" s="1" t="s">
        <v>17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>
        <v>1</v>
      </c>
      <c r="W14" s="1">
        <v>0</v>
      </c>
      <c r="X14" s="1">
        <v>118</v>
      </c>
      <c r="Y14" s="9">
        <f>(X14-V14)*E14</f>
        <v>2340</v>
      </c>
      <c r="Z14" s="1">
        <v>245</v>
      </c>
      <c r="AA14" s="1">
        <f>(Z14-X14)*E14</f>
        <v>2540</v>
      </c>
      <c r="AB14" s="1">
        <v>394</v>
      </c>
      <c r="AC14" s="1">
        <f>(AB14-Z14)*E14</f>
        <v>2980</v>
      </c>
      <c r="AD14" s="1">
        <v>493</v>
      </c>
      <c r="AE14" s="1">
        <f>(AD14-AB14)*E14</f>
        <v>1980</v>
      </c>
    </row>
    <row r="15" spans="1:31" ht="15">
      <c r="A15" s="47"/>
      <c r="B15" s="13"/>
      <c r="C15" s="33"/>
      <c r="D15" s="19"/>
      <c r="E15" s="19"/>
      <c r="F15" s="1" t="s">
        <v>18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>
        <v>1</v>
      </c>
      <c r="W15" s="1">
        <v>0</v>
      </c>
      <c r="X15" s="1">
        <v>93</v>
      </c>
      <c r="Y15" s="9">
        <f>(X15-V15)*E14</f>
        <v>1840</v>
      </c>
      <c r="Z15" s="1">
        <v>215</v>
      </c>
      <c r="AA15" s="1">
        <f>(Z15-X15)*E14</f>
        <v>2440</v>
      </c>
      <c r="AB15" s="1">
        <v>341</v>
      </c>
      <c r="AC15" s="1">
        <f>(AB15-Z15)*E14</f>
        <v>2520</v>
      </c>
      <c r="AD15" s="1">
        <v>438</v>
      </c>
      <c r="AE15" s="1">
        <f>(AD15-AB15)*E14</f>
        <v>1940</v>
      </c>
    </row>
    <row r="16" spans="1:31" ht="15" customHeight="1">
      <c r="A16" s="47"/>
      <c r="B16" s="45">
        <v>2</v>
      </c>
      <c r="C16" s="17">
        <v>782415</v>
      </c>
      <c r="D16" s="20" t="s">
        <v>19</v>
      </c>
      <c r="E16" s="17">
        <v>15</v>
      </c>
      <c r="F16" s="1" t="s">
        <v>17</v>
      </c>
      <c r="G16" s="1">
        <v>7868</v>
      </c>
      <c r="H16" s="1">
        <v>7929</v>
      </c>
      <c r="I16" s="1">
        <f>(H16-G16)*E16</f>
        <v>915</v>
      </c>
      <c r="J16" s="1">
        <v>7991</v>
      </c>
      <c r="K16" s="1">
        <f>(J16-H16)*E16</f>
        <v>930</v>
      </c>
      <c r="L16" s="1">
        <v>8048</v>
      </c>
      <c r="M16" s="1">
        <f>(L16-J16)*E16</f>
        <v>855</v>
      </c>
      <c r="N16" s="1">
        <v>8083</v>
      </c>
      <c r="O16" s="1">
        <f>(N16-L16)*E16</f>
        <v>525</v>
      </c>
      <c r="P16" s="1">
        <v>8138</v>
      </c>
      <c r="Q16" s="1">
        <f>(P16-N16)*E16</f>
        <v>825</v>
      </c>
      <c r="R16" s="1">
        <v>8187</v>
      </c>
      <c r="S16" s="1">
        <f>(R16-P16)*E16</f>
        <v>735</v>
      </c>
      <c r="T16" s="1">
        <v>8235</v>
      </c>
      <c r="U16" s="1">
        <f>(T16-R16)*E16</f>
        <v>720</v>
      </c>
      <c r="V16" s="1">
        <v>8283</v>
      </c>
      <c r="W16" s="1">
        <f>(V16-T16)*E16</f>
        <v>720</v>
      </c>
      <c r="X16" s="1">
        <v>8317</v>
      </c>
      <c r="Y16" s="9">
        <f>(X16-V16)*E16</f>
        <v>510</v>
      </c>
      <c r="Z16" s="48" t="s">
        <v>42</v>
      </c>
      <c r="AA16" s="1">
        <v>0</v>
      </c>
      <c r="AB16" s="1"/>
      <c r="AC16" s="1">
        <v>0</v>
      </c>
      <c r="AD16" s="1"/>
      <c r="AE16" s="1">
        <f>(AD16-AB16)*E16</f>
        <v>0</v>
      </c>
    </row>
    <row r="17" spans="1:31" ht="15">
      <c r="A17" s="47"/>
      <c r="B17" s="46"/>
      <c r="C17" s="17"/>
      <c r="D17" s="21"/>
      <c r="E17" s="17"/>
      <c r="F17" s="1" t="s">
        <v>18</v>
      </c>
      <c r="G17" s="1">
        <v>5692</v>
      </c>
      <c r="H17" s="1">
        <v>5742</v>
      </c>
      <c r="I17" s="1">
        <f>(H17-G17)*E16</f>
        <v>750</v>
      </c>
      <c r="J17" s="1">
        <v>5785</v>
      </c>
      <c r="K17" s="1">
        <f>(J17-H17)*E16</f>
        <v>645</v>
      </c>
      <c r="L17" s="1">
        <v>5827</v>
      </c>
      <c r="M17" s="1">
        <f>(L17-J17)*E16</f>
        <v>630</v>
      </c>
      <c r="N17" s="1">
        <v>5853</v>
      </c>
      <c r="O17" s="1">
        <f>(N17-L17)*E16</f>
        <v>390</v>
      </c>
      <c r="P17" s="1">
        <v>5890</v>
      </c>
      <c r="Q17" s="1">
        <f>(P17-N17)*E16</f>
        <v>555</v>
      </c>
      <c r="R17" s="1">
        <v>5922</v>
      </c>
      <c r="S17" s="1">
        <f>(R17-P17)*E16</f>
        <v>480</v>
      </c>
      <c r="T17" s="1">
        <v>5959</v>
      </c>
      <c r="U17" s="1">
        <f>(T17-R17)*E16</f>
        <v>555</v>
      </c>
      <c r="V17" s="1">
        <v>5990</v>
      </c>
      <c r="W17" s="1">
        <f>(V17-T17)*E16</f>
        <v>465</v>
      </c>
      <c r="X17" s="1">
        <v>6014</v>
      </c>
      <c r="Y17" s="9">
        <f>(X17-V17)*E16</f>
        <v>360</v>
      </c>
      <c r="Z17" s="49"/>
      <c r="AA17" s="1">
        <v>0</v>
      </c>
      <c r="AB17" s="1"/>
      <c r="AC17" s="1">
        <f>(AB17-Z17)*E16</f>
        <v>0</v>
      </c>
      <c r="AD17" s="1"/>
      <c r="AE17" s="1">
        <f>(AD17-AB17)*E16</f>
        <v>0</v>
      </c>
    </row>
    <row r="18" spans="1:31" ht="15">
      <c r="A18" s="47"/>
      <c r="B18" s="45"/>
      <c r="C18" s="32">
        <v>337979</v>
      </c>
      <c r="D18" s="20"/>
      <c r="E18" s="18">
        <v>15</v>
      </c>
      <c r="F18" s="1" t="s">
        <v>17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>
        <v>1</v>
      </c>
      <c r="W18" s="1">
        <v>0</v>
      </c>
      <c r="X18" s="1">
        <v>17</v>
      </c>
      <c r="Y18" s="9">
        <f>(X18-V18)*E18</f>
        <v>240</v>
      </c>
      <c r="Z18" s="1">
        <v>67</v>
      </c>
      <c r="AA18" s="1">
        <f>(Z18-X18)*E18</f>
        <v>750</v>
      </c>
      <c r="AB18" s="1">
        <v>120</v>
      </c>
      <c r="AC18" s="1">
        <f>(AB18-Z18)*E18</f>
        <v>795</v>
      </c>
      <c r="AD18" s="1">
        <v>156</v>
      </c>
      <c r="AE18" s="1">
        <f>(AD18-AB18)*E18</f>
        <v>540</v>
      </c>
    </row>
    <row r="19" spans="1:31" ht="15">
      <c r="A19" s="47"/>
      <c r="B19" s="21"/>
      <c r="C19" s="33"/>
      <c r="D19" s="21"/>
      <c r="E19" s="19"/>
      <c r="F19" s="1" t="s">
        <v>18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>
        <v>1</v>
      </c>
      <c r="W19" s="1">
        <v>0</v>
      </c>
      <c r="X19" s="1">
        <v>9</v>
      </c>
      <c r="Y19" s="9">
        <f>(X19-V19)*E18</f>
        <v>120</v>
      </c>
      <c r="Z19" s="1">
        <v>50</v>
      </c>
      <c r="AA19" s="1">
        <f>(Z19-X19)*E18</f>
        <v>615</v>
      </c>
      <c r="AB19" s="1">
        <v>87</v>
      </c>
      <c r="AC19" s="1">
        <f>(AB19-Z19)*E18</f>
        <v>555</v>
      </c>
      <c r="AD19" s="1">
        <v>116</v>
      </c>
      <c r="AE19" s="1">
        <f>(AD19-AB19)*E18</f>
        <v>435</v>
      </c>
    </row>
    <row r="20" spans="1:31" ht="15" customHeight="1">
      <c r="A20" s="47"/>
      <c r="B20" s="45">
        <v>6</v>
      </c>
      <c r="C20" s="17">
        <v>782416</v>
      </c>
      <c r="D20" s="17" t="s">
        <v>19</v>
      </c>
      <c r="E20" s="17">
        <v>10</v>
      </c>
      <c r="F20" s="1" t="s">
        <v>17</v>
      </c>
      <c r="G20" s="1">
        <v>5891</v>
      </c>
      <c r="H20" s="1">
        <v>5934</v>
      </c>
      <c r="I20" s="1">
        <f>(H20-G20)*E20</f>
        <v>430</v>
      </c>
      <c r="J20" s="1">
        <v>5975</v>
      </c>
      <c r="K20" s="1">
        <f>(J20-H20)*E20</f>
        <v>410</v>
      </c>
      <c r="L20" s="1">
        <v>6018</v>
      </c>
      <c r="M20" s="1">
        <f>(L20-J20)*E20</f>
        <v>430</v>
      </c>
      <c r="N20" s="1">
        <v>6042</v>
      </c>
      <c r="O20" s="1">
        <f>(N20-L20)*E20</f>
        <v>240</v>
      </c>
      <c r="P20" s="1">
        <v>6081</v>
      </c>
      <c r="Q20" s="1">
        <f>(P20-N20)*E20</f>
        <v>390</v>
      </c>
      <c r="R20" s="1">
        <v>6116</v>
      </c>
      <c r="S20" s="1">
        <f>(R20-P20)*E20</f>
        <v>350</v>
      </c>
      <c r="T20" s="1">
        <v>6152</v>
      </c>
      <c r="U20" s="1">
        <f>(T20-R20)*E20</f>
        <v>360</v>
      </c>
      <c r="V20" s="1">
        <v>6188</v>
      </c>
      <c r="W20" s="1">
        <f>(V20-T20)*E20</f>
        <v>360</v>
      </c>
      <c r="X20" s="1">
        <v>6195</v>
      </c>
      <c r="Y20" s="9">
        <f>(X20-V20)*E20</f>
        <v>70</v>
      </c>
      <c r="Z20" s="48" t="s">
        <v>42</v>
      </c>
      <c r="AA20" s="1">
        <v>0</v>
      </c>
      <c r="AB20" s="1"/>
      <c r="AC20" s="1">
        <v>0</v>
      </c>
      <c r="AD20" s="1"/>
      <c r="AE20" s="1">
        <f>(AD20-AB20)*E20</f>
        <v>0</v>
      </c>
    </row>
    <row r="21" spans="1:31" ht="15">
      <c r="A21" s="47"/>
      <c r="B21" s="46"/>
      <c r="C21" s="17"/>
      <c r="D21" s="17"/>
      <c r="E21" s="17"/>
      <c r="F21" s="1" t="s">
        <v>18</v>
      </c>
      <c r="G21" s="1">
        <v>4308</v>
      </c>
      <c r="H21" s="1">
        <v>4342</v>
      </c>
      <c r="I21" s="1">
        <f>(H21-G21)*E20</f>
        <v>340</v>
      </c>
      <c r="J21" s="1">
        <v>4371</v>
      </c>
      <c r="K21" s="1">
        <f>(J21-H21)*E20</f>
        <v>290</v>
      </c>
      <c r="L21" s="1">
        <v>4403</v>
      </c>
      <c r="M21" s="1">
        <f>(L21-J21)*E20</f>
        <v>320</v>
      </c>
      <c r="N21" s="1">
        <v>4421</v>
      </c>
      <c r="O21" s="1">
        <f>(N21-L21)*E20</f>
        <v>180</v>
      </c>
      <c r="P21" s="1">
        <v>4445</v>
      </c>
      <c r="Q21" s="1">
        <f>(P21-N21)*E20</f>
        <v>240</v>
      </c>
      <c r="R21" s="1">
        <v>4468</v>
      </c>
      <c r="S21" s="1">
        <f>(R21-P21)*E20</f>
        <v>230</v>
      </c>
      <c r="T21" s="1">
        <v>4496</v>
      </c>
      <c r="U21" s="1">
        <f>(T21-R21)*E20</f>
        <v>280</v>
      </c>
      <c r="V21" s="1">
        <v>4521</v>
      </c>
      <c r="W21" s="1">
        <f>(V21-T21)*E20</f>
        <v>250</v>
      </c>
      <c r="X21" s="1">
        <v>4527</v>
      </c>
      <c r="Y21" s="9">
        <f>(X21-V21)*E20</f>
        <v>60</v>
      </c>
      <c r="Z21" s="49"/>
      <c r="AA21" s="1">
        <v>0</v>
      </c>
      <c r="AB21" s="1"/>
      <c r="AC21" s="1">
        <f>(AB21-Z21)*E20</f>
        <v>0</v>
      </c>
      <c r="AD21" s="1"/>
      <c r="AE21" s="1">
        <f>(AD21-AB21)*E20</f>
        <v>0</v>
      </c>
    </row>
    <row r="22" spans="1:31" ht="15">
      <c r="A22" s="47"/>
      <c r="B22" s="13"/>
      <c r="C22" s="32">
        <v>340744</v>
      </c>
      <c r="D22" s="18"/>
      <c r="E22" s="18">
        <v>1</v>
      </c>
      <c r="F22" s="1" t="s">
        <v>17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>
        <v>1</v>
      </c>
      <c r="W22" s="1">
        <v>0</v>
      </c>
      <c r="X22" s="1">
        <v>304</v>
      </c>
      <c r="Y22" s="9">
        <f>(X22-V22)*E22</f>
        <v>303</v>
      </c>
      <c r="Z22" s="1">
        <v>670</v>
      </c>
      <c r="AA22" s="1">
        <f>(Z22-X22)*E22</f>
        <v>366</v>
      </c>
      <c r="AB22" s="1">
        <v>1033</v>
      </c>
      <c r="AC22" s="1">
        <f>(AB22-Z22)*E22</f>
        <v>363</v>
      </c>
      <c r="AD22" s="1">
        <v>1295</v>
      </c>
      <c r="AE22" s="1">
        <f>(AD22-AB22)*E22</f>
        <v>262</v>
      </c>
    </row>
    <row r="23" spans="1:31" ht="15">
      <c r="A23" s="47"/>
      <c r="B23" s="13"/>
      <c r="C23" s="33"/>
      <c r="D23" s="37"/>
      <c r="E23" s="19"/>
      <c r="F23" s="1" t="s">
        <v>18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>
        <v>1</v>
      </c>
      <c r="W23" s="1">
        <v>0</v>
      </c>
      <c r="X23" s="1">
        <v>194</v>
      </c>
      <c r="Y23" s="9">
        <f>(X23-V23)*E22</f>
        <v>193</v>
      </c>
      <c r="Z23" s="1">
        <v>473</v>
      </c>
      <c r="AA23" s="1">
        <f>(Z23-X23)*E22</f>
        <v>279</v>
      </c>
      <c r="AB23" s="1">
        <v>731</v>
      </c>
      <c r="AC23" s="1">
        <f>(AB23-Z23)*E22</f>
        <v>258</v>
      </c>
      <c r="AD23" s="1">
        <v>945</v>
      </c>
      <c r="AE23" s="1">
        <f>(AD23-AB23)*E22</f>
        <v>214</v>
      </c>
    </row>
    <row r="24" spans="1:31" ht="15">
      <c r="A24" s="47"/>
      <c r="B24" s="45">
        <v>1</v>
      </c>
      <c r="C24" s="18">
        <v>629859</v>
      </c>
      <c r="D24" s="34"/>
      <c r="E24" s="17">
        <v>1</v>
      </c>
      <c r="F24" s="1" t="s">
        <v>17</v>
      </c>
      <c r="G24" s="1">
        <v>15795</v>
      </c>
      <c r="H24" s="1">
        <v>16995</v>
      </c>
      <c r="I24" s="1">
        <f>(H24-G24)*E24</f>
        <v>1200</v>
      </c>
      <c r="J24" s="1">
        <v>18558</v>
      </c>
      <c r="K24" s="1">
        <f>(J24-H24)*E24</f>
        <v>1563</v>
      </c>
      <c r="L24" s="1">
        <v>19584</v>
      </c>
      <c r="M24" s="1">
        <f>(L24-J24)*E24</f>
        <v>1026</v>
      </c>
      <c r="N24" s="1">
        <v>20156</v>
      </c>
      <c r="O24" s="1">
        <f>(N24-L24)*E24</f>
        <v>572</v>
      </c>
      <c r="P24" s="1">
        <v>20989</v>
      </c>
      <c r="Q24" s="1">
        <f>(P24-N24)*E24</f>
        <v>833</v>
      </c>
      <c r="R24" s="1">
        <v>21714</v>
      </c>
      <c r="S24" s="1">
        <f>(R24-P24)*E24</f>
        <v>725</v>
      </c>
      <c r="T24" s="1">
        <v>22435</v>
      </c>
      <c r="U24" s="1">
        <f>(T24-R24)*E24</f>
        <v>721</v>
      </c>
      <c r="V24" s="1">
        <v>23110</v>
      </c>
      <c r="W24" s="1">
        <f>(V24-T24)*E24</f>
        <v>675</v>
      </c>
      <c r="X24" s="1">
        <v>24311</v>
      </c>
      <c r="Y24" s="9">
        <f>(X24-V24)*E24</f>
        <v>1201</v>
      </c>
      <c r="Z24" s="1">
        <v>25784</v>
      </c>
      <c r="AA24" s="1">
        <f>(Z24-X24)*E24</f>
        <v>1473</v>
      </c>
      <c r="AB24" s="1">
        <v>27406</v>
      </c>
      <c r="AC24" s="1">
        <f>(AB24-Z24)*E24</f>
        <v>1622</v>
      </c>
      <c r="AD24" s="1">
        <v>28516</v>
      </c>
      <c r="AE24" s="1">
        <f>(AD24-AB24)*E24</f>
        <v>1110</v>
      </c>
    </row>
    <row r="25" spans="1:31" ht="15">
      <c r="A25" s="47"/>
      <c r="B25" s="46"/>
      <c r="C25" s="19"/>
      <c r="D25" s="34"/>
      <c r="E25" s="17"/>
      <c r="F25" s="1" t="s">
        <v>18</v>
      </c>
      <c r="G25" s="1">
        <v>9933</v>
      </c>
      <c r="H25" s="1">
        <v>10965</v>
      </c>
      <c r="I25" s="1">
        <f>(H25-G25)*E24</f>
        <v>1032</v>
      </c>
      <c r="J25" s="1">
        <v>11624</v>
      </c>
      <c r="K25" s="1">
        <f>(J25-H25)*E24</f>
        <v>659</v>
      </c>
      <c r="L25" s="1">
        <v>12280</v>
      </c>
      <c r="M25" s="1">
        <f>(L25-J25)*E24</f>
        <v>656</v>
      </c>
      <c r="N25" s="1">
        <v>12668</v>
      </c>
      <c r="O25" s="1">
        <f>(N25-L25)*E24</f>
        <v>388</v>
      </c>
      <c r="P25" s="1">
        <v>13274</v>
      </c>
      <c r="Q25" s="1">
        <f>(P25-N25)*E24</f>
        <v>606</v>
      </c>
      <c r="R25" s="1">
        <v>13839</v>
      </c>
      <c r="S25" s="1">
        <f>(R25-P25)*E24</f>
        <v>565</v>
      </c>
      <c r="T25" s="1">
        <v>14399</v>
      </c>
      <c r="U25" s="1">
        <f>(T25-R25)*E24</f>
        <v>560</v>
      </c>
      <c r="V25" s="1">
        <v>14908</v>
      </c>
      <c r="W25" s="1">
        <f>(V25-T25)*E24</f>
        <v>509</v>
      </c>
      <c r="X25" s="1">
        <v>15670</v>
      </c>
      <c r="Y25" s="9">
        <f>(X25-V25)*E24</f>
        <v>762</v>
      </c>
      <c r="Z25" s="1">
        <v>16601</v>
      </c>
      <c r="AA25" s="1">
        <f>(Z25-X25)*E24</f>
        <v>931</v>
      </c>
      <c r="AB25" s="1">
        <v>17523</v>
      </c>
      <c r="AC25" s="1">
        <f>(AB25-Z25)*E24</f>
        <v>922</v>
      </c>
      <c r="AD25" s="1">
        <v>18142</v>
      </c>
      <c r="AE25" s="1">
        <f>(AD25-AB25)*E24</f>
        <v>619</v>
      </c>
    </row>
    <row r="26" spans="1:31" ht="15">
      <c r="A26" s="47"/>
      <c r="B26" s="45">
        <v>5</v>
      </c>
      <c r="C26" s="31">
        <v>660136</v>
      </c>
      <c r="D26" s="35"/>
      <c r="E26" s="18">
        <v>1</v>
      </c>
      <c r="F26" s="1" t="s">
        <v>17</v>
      </c>
      <c r="G26" s="1">
        <v>3601</v>
      </c>
      <c r="H26" s="1">
        <v>3951</v>
      </c>
      <c r="I26" s="1">
        <f>(H26-G26)*E26</f>
        <v>350</v>
      </c>
      <c r="J26" s="1">
        <v>4349</v>
      </c>
      <c r="K26" s="1">
        <f>(J26-H26)*E26</f>
        <v>398</v>
      </c>
      <c r="L26" s="1">
        <v>4709</v>
      </c>
      <c r="M26" s="1">
        <f>(L26-J26)*E26</f>
        <v>360</v>
      </c>
      <c r="N26" s="1">
        <v>4914</v>
      </c>
      <c r="O26" s="1">
        <f>(N26-L26)*E26</f>
        <v>205</v>
      </c>
      <c r="P26" s="1">
        <v>5172</v>
      </c>
      <c r="Q26" s="1">
        <f>(P26-N26)*E26</f>
        <v>258</v>
      </c>
      <c r="R26" s="1">
        <v>5417</v>
      </c>
      <c r="S26" s="1">
        <f>(R26-P26)*E26</f>
        <v>245</v>
      </c>
      <c r="T26" s="1">
        <v>5657</v>
      </c>
      <c r="U26" s="1">
        <f>(T26-R26)*E26</f>
        <v>240</v>
      </c>
      <c r="V26" s="1">
        <v>5887</v>
      </c>
      <c r="W26" s="1">
        <f>(V26-T26)*E26</f>
        <v>230</v>
      </c>
      <c r="X26" s="1">
        <f>6299-189</f>
        <v>6110</v>
      </c>
      <c r="Y26" s="9">
        <f>(X26-V26)*E26</f>
        <v>223</v>
      </c>
      <c r="Z26" s="1">
        <f>6777</f>
        <v>6777</v>
      </c>
      <c r="AA26" s="1">
        <f>(Z26-X26)*E26-437</f>
        <v>230</v>
      </c>
      <c r="AB26" s="1">
        <v>7174</v>
      </c>
      <c r="AC26" s="1">
        <f>(AB26-Z26)*E26</f>
        <v>397</v>
      </c>
      <c r="AD26" s="1">
        <v>7428</v>
      </c>
      <c r="AE26" s="1">
        <f>(AD26-AB26)*E26</f>
        <v>254</v>
      </c>
    </row>
    <row r="27" spans="1:31" ht="15">
      <c r="A27" s="47"/>
      <c r="B27" s="46"/>
      <c r="C27" s="44"/>
      <c r="D27" s="36"/>
      <c r="E27" s="19"/>
      <c r="F27" s="1" t="s">
        <v>18</v>
      </c>
      <c r="G27" s="1">
        <v>4947</v>
      </c>
      <c r="H27" s="1">
        <v>5494</v>
      </c>
      <c r="I27" s="1">
        <f>(H27-G27)*E26</f>
        <v>547</v>
      </c>
      <c r="J27" s="1">
        <v>6019</v>
      </c>
      <c r="K27" s="1">
        <f>(J27-H27)*E26</f>
        <v>525</v>
      </c>
      <c r="L27" s="1">
        <v>6509</v>
      </c>
      <c r="M27" s="1">
        <f>(L27-J27)*E26</f>
        <v>490</v>
      </c>
      <c r="N27" s="1">
        <v>6744</v>
      </c>
      <c r="O27" s="1">
        <f>(N27-L27)*E26</f>
        <v>235</v>
      </c>
      <c r="P27" s="1">
        <v>7027</v>
      </c>
      <c r="Q27" s="1">
        <f>(P27-N27)*E26</f>
        <v>283</v>
      </c>
      <c r="R27" s="1">
        <v>7338</v>
      </c>
      <c r="S27" s="1">
        <f>(R27-P27)*E26</f>
        <v>311</v>
      </c>
      <c r="T27" s="1">
        <v>7663</v>
      </c>
      <c r="U27" s="1">
        <f>(T27-R27)*E26</f>
        <v>325</v>
      </c>
      <c r="V27" s="1">
        <v>7931</v>
      </c>
      <c r="W27" s="1">
        <f>(V27-T27)*E26</f>
        <v>268</v>
      </c>
      <c r="X27" s="1">
        <f>8415-224</f>
        <v>8191</v>
      </c>
      <c r="Y27" s="14">
        <f>(X27-V27)*E26</f>
        <v>260</v>
      </c>
      <c r="Z27" s="1">
        <f>9060</f>
        <v>9060</v>
      </c>
      <c r="AA27" s="1">
        <f>(Z27-X27)*E26-601</f>
        <v>268</v>
      </c>
      <c r="AB27" s="1">
        <v>9497</v>
      </c>
      <c r="AC27" s="1">
        <f>(AB27-Z27)*E26</f>
        <v>437</v>
      </c>
      <c r="AD27" s="1">
        <v>9794</v>
      </c>
      <c r="AE27" s="1">
        <f>(AD27-AB27)*E26</f>
        <v>297</v>
      </c>
    </row>
    <row r="28" spans="1:31" ht="15">
      <c r="A28" s="47"/>
      <c r="B28" s="45"/>
      <c r="C28" s="25" t="s">
        <v>23</v>
      </c>
      <c r="D28" s="26"/>
      <c r="E28" s="27"/>
      <c r="F28" s="1" t="s">
        <v>17</v>
      </c>
      <c r="G28" s="1"/>
      <c r="H28" s="1"/>
      <c r="I28" s="1">
        <f>-I30</f>
        <v>-848</v>
      </c>
      <c r="J28" s="1"/>
      <c r="K28" s="1">
        <f>-K30</f>
        <v>-980</v>
      </c>
      <c r="L28" s="1"/>
      <c r="M28" s="1">
        <f>-M30</f>
        <v>-956</v>
      </c>
      <c r="N28" s="1"/>
      <c r="O28" s="1">
        <f>-O30</f>
        <v>-172</v>
      </c>
      <c r="P28" s="1"/>
      <c r="Q28" s="1">
        <f>-Q30</f>
        <v>-736</v>
      </c>
      <c r="R28" s="1"/>
      <c r="S28" s="1">
        <f>-S30</f>
        <v>-516</v>
      </c>
      <c r="T28" s="1"/>
      <c r="U28" s="1">
        <f>-U30</f>
        <v>-472</v>
      </c>
      <c r="V28" s="1"/>
      <c r="W28" s="1">
        <f>-W30</f>
        <v>135896</v>
      </c>
      <c r="X28" s="1"/>
      <c r="Y28" s="1">
        <f>-Y30</f>
        <v>0</v>
      </c>
      <c r="Z28" s="1"/>
      <c r="AA28" s="1">
        <f>-AA30</f>
        <v>0</v>
      </c>
      <c r="AB28" s="1"/>
      <c r="AC28" s="1">
        <f>-AC30</f>
        <v>0</v>
      </c>
      <c r="AD28" s="1"/>
      <c r="AE28" s="1">
        <f>-AE30</f>
        <v>0</v>
      </c>
    </row>
    <row r="29" spans="1:31" ht="15">
      <c r="A29" s="47"/>
      <c r="B29" s="46"/>
      <c r="C29" s="28"/>
      <c r="D29" s="29"/>
      <c r="E29" s="30"/>
      <c r="F29" s="1" t="s">
        <v>18</v>
      </c>
      <c r="G29" s="1"/>
      <c r="H29" s="1"/>
      <c r="I29" s="1">
        <f>-I31</f>
        <v>-1032</v>
      </c>
      <c r="J29" s="1"/>
      <c r="K29" s="1">
        <f>-K31</f>
        <v>-1112</v>
      </c>
      <c r="L29" s="1"/>
      <c r="M29" s="1">
        <f>-M31</f>
        <v>-1100</v>
      </c>
      <c r="N29" s="1"/>
      <c r="O29" s="1">
        <f>-O31</f>
        <v>-248</v>
      </c>
      <c r="P29" s="1"/>
      <c r="Q29" s="1">
        <f>-Q31</f>
        <v>-788</v>
      </c>
      <c r="R29" s="1"/>
      <c r="S29" s="1">
        <f>-S31</f>
        <v>-624</v>
      </c>
      <c r="T29" s="1"/>
      <c r="U29" s="1">
        <f>-U31</f>
        <v>-656</v>
      </c>
      <c r="V29" s="1"/>
      <c r="W29" s="1">
        <f>-W31</f>
        <v>144836</v>
      </c>
      <c r="X29" s="1"/>
      <c r="Y29" s="1">
        <f>-Y31</f>
        <v>0</v>
      </c>
      <c r="Z29" s="1"/>
      <c r="AA29" s="1">
        <f>-AA31</f>
        <v>0</v>
      </c>
      <c r="AB29" s="1"/>
      <c r="AC29" s="1">
        <f>-AC31</f>
        <v>0</v>
      </c>
      <c r="AD29" s="1"/>
      <c r="AE29" s="1">
        <f>-AE31</f>
        <v>0</v>
      </c>
    </row>
    <row r="30" spans="1:31" ht="41.25" customHeight="1">
      <c r="A30" s="47"/>
      <c r="B30" s="45"/>
      <c r="C30" s="31">
        <v>782437</v>
      </c>
      <c r="D30" s="20" t="s">
        <v>25</v>
      </c>
      <c r="E30" s="18">
        <f>20/5</f>
        <v>4</v>
      </c>
      <c r="F30" s="1" t="s">
        <v>17</v>
      </c>
      <c r="G30" s="1">
        <v>32804</v>
      </c>
      <c r="H30" s="1">
        <v>33016</v>
      </c>
      <c r="I30" s="1">
        <f>(H30-G30)*E30</f>
        <v>848</v>
      </c>
      <c r="J30" s="1">
        <v>33261</v>
      </c>
      <c r="K30" s="1">
        <f>(J30-H30)*E30</f>
        <v>980</v>
      </c>
      <c r="L30" s="1">
        <v>33500</v>
      </c>
      <c r="M30" s="1">
        <f>(L30-J30)*E30</f>
        <v>956</v>
      </c>
      <c r="N30" s="1">
        <v>33543</v>
      </c>
      <c r="O30" s="1">
        <f>(N30-L30)*E30</f>
        <v>172</v>
      </c>
      <c r="P30" s="1">
        <v>33727</v>
      </c>
      <c r="Q30" s="1">
        <f>(P30-N30)*E30</f>
        <v>736</v>
      </c>
      <c r="R30" s="1">
        <v>33856</v>
      </c>
      <c r="S30" s="1">
        <f>(R30-P30)*E30</f>
        <v>516</v>
      </c>
      <c r="T30" s="1">
        <v>33974</v>
      </c>
      <c r="U30" s="1">
        <f>(T30-R30)*E30</f>
        <v>472</v>
      </c>
      <c r="V30" s="1"/>
      <c r="W30" s="1">
        <f>(V30-T30)*E30</f>
        <v>-135896</v>
      </c>
      <c r="X30" s="1"/>
      <c r="Y30" s="1">
        <f>(X30-V30)*E30</f>
        <v>0</v>
      </c>
      <c r="Z30" s="1"/>
      <c r="AA30" s="1">
        <f>(Z30-X30)*E30</f>
        <v>0</v>
      </c>
      <c r="AB30" s="1"/>
      <c r="AC30" s="1">
        <f>(AB30-Z30)*E30</f>
        <v>0</v>
      </c>
      <c r="AD30" s="1"/>
      <c r="AE30" s="1">
        <f>(AD30-AB30)*E30</f>
        <v>0</v>
      </c>
    </row>
    <row r="31" spans="1:31" ht="30.75" customHeight="1">
      <c r="A31" s="47"/>
      <c r="B31" s="21"/>
      <c r="C31" s="21"/>
      <c r="D31" s="21"/>
      <c r="E31" s="19"/>
      <c r="F31" s="1" t="s">
        <v>18</v>
      </c>
      <c r="G31" s="1">
        <v>34819</v>
      </c>
      <c r="H31" s="1">
        <v>35077</v>
      </c>
      <c r="I31" s="1">
        <f>(H31-G31)*E30</f>
        <v>1032</v>
      </c>
      <c r="J31" s="1">
        <v>35355</v>
      </c>
      <c r="K31" s="1">
        <f>(J31-H31)*E30</f>
        <v>1112</v>
      </c>
      <c r="L31" s="1">
        <v>35630</v>
      </c>
      <c r="M31" s="1">
        <f>(L31-J31)*E30</f>
        <v>1100</v>
      </c>
      <c r="N31" s="1">
        <v>35692</v>
      </c>
      <c r="O31" s="1">
        <f>(N31-L31)*E30</f>
        <v>248</v>
      </c>
      <c r="P31" s="1">
        <v>35889</v>
      </c>
      <c r="Q31" s="1">
        <f>(P31-N31)*E30</f>
        <v>788</v>
      </c>
      <c r="R31" s="1">
        <v>36045</v>
      </c>
      <c r="S31" s="1">
        <f>(R31-P31)*E30</f>
        <v>624</v>
      </c>
      <c r="T31" s="1">
        <v>36209</v>
      </c>
      <c r="U31" s="1">
        <f>(T31-R31)*E30</f>
        <v>656</v>
      </c>
      <c r="V31" s="1"/>
      <c r="W31" s="1">
        <f>(V31-T31)*E30</f>
        <v>-144836</v>
      </c>
      <c r="X31" s="9"/>
      <c r="Y31" s="1">
        <f>(X31-V31)*E30</f>
        <v>0</v>
      </c>
      <c r="Z31" s="1"/>
      <c r="AA31" s="1">
        <f>(Z31-X31)*E30</f>
        <v>0</v>
      </c>
      <c r="AB31" s="1"/>
      <c r="AC31" s="1">
        <f>(AB31-Z31)*E30</f>
        <v>0</v>
      </c>
      <c r="AD31" s="1"/>
      <c r="AE31" s="1">
        <f>(AD31-AB31)*E30</f>
        <v>0</v>
      </c>
    </row>
    <row r="32" spans="1:31" ht="15" customHeight="1">
      <c r="A32" s="47"/>
      <c r="B32" s="45"/>
      <c r="C32" s="25" t="s">
        <v>24</v>
      </c>
      <c r="D32" s="26"/>
      <c r="E32" s="27"/>
      <c r="F32" s="1" t="s">
        <v>17</v>
      </c>
      <c r="G32" s="1"/>
      <c r="H32" s="1"/>
      <c r="I32" s="1">
        <f>-I34</f>
        <v>-48</v>
      </c>
      <c r="J32" s="1"/>
      <c r="K32" s="1">
        <f>-K34</f>
        <v>-64</v>
      </c>
      <c r="L32" s="1"/>
      <c r="M32" s="1">
        <f>-M34</f>
        <v>-56</v>
      </c>
      <c r="N32" s="1"/>
      <c r="O32" s="1">
        <f>-O34</f>
        <v>-28</v>
      </c>
      <c r="P32" s="1"/>
      <c r="Q32" s="1">
        <f>-Q34</f>
        <v>-44</v>
      </c>
      <c r="R32" s="1"/>
      <c r="S32" s="1">
        <f>-S34</f>
        <v>-36</v>
      </c>
      <c r="T32" s="1"/>
      <c r="U32" s="1">
        <f>-U34</f>
        <v>-40</v>
      </c>
      <c r="V32" s="1"/>
      <c r="W32" s="1">
        <f>-W34</f>
        <v>17040</v>
      </c>
      <c r="X32" s="1"/>
      <c r="Y32" s="1">
        <f>-Y34</f>
        <v>0</v>
      </c>
      <c r="Z32" s="1"/>
      <c r="AA32" s="1">
        <f>-AA34</f>
        <v>0</v>
      </c>
      <c r="AB32" s="1"/>
      <c r="AC32" s="1">
        <f>-AC34</f>
        <v>0</v>
      </c>
      <c r="AD32" s="1"/>
      <c r="AE32" s="1">
        <f>-AE34</f>
        <v>0</v>
      </c>
    </row>
    <row r="33" spans="1:31" ht="15">
      <c r="A33" s="47"/>
      <c r="B33" s="46"/>
      <c r="C33" s="28"/>
      <c r="D33" s="29"/>
      <c r="E33" s="30"/>
      <c r="F33" s="1" t="s">
        <v>18</v>
      </c>
      <c r="G33" s="1"/>
      <c r="H33" s="1"/>
      <c r="I33" s="1">
        <f>-I35</f>
        <v>0</v>
      </c>
      <c r="J33" s="1"/>
      <c r="K33" s="1">
        <f>-K35</f>
        <v>0</v>
      </c>
      <c r="L33" s="1"/>
      <c r="M33" s="1">
        <f>-M35</f>
        <v>0</v>
      </c>
      <c r="N33" s="1"/>
      <c r="O33" s="1">
        <f>-O35</f>
        <v>0</v>
      </c>
      <c r="P33" s="1"/>
      <c r="Q33" s="1">
        <f>-Q35</f>
        <v>0</v>
      </c>
      <c r="R33" s="1"/>
      <c r="S33" s="1">
        <f>-S35</f>
        <v>0</v>
      </c>
      <c r="T33" s="1"/>
      <c r="U33" s="1">
        <f>-U35</f>
        <v>0</v>
      </c>
      <c r="V33" s="1"/>
      <c r="W33" s="1">
        <f>-W35</f>
        <v>5596</v>
      </c>
      <c r="X33" s="1"/>
      <c r="Y33" s="1">
        <f>-Y35</f>
        <v>0</v>
      </c>
      <c r="Z33" s="1"/>
      <c r="AA33" s="1">
        <f>-AA35</f>
        <v>0</v>
      </c>
      <c r="AB33" s="1"/>
      <c r="AC33" s="1">
        <f>-AC35</f>
        <v>0</v>
      </c>
      <c r="AD33" s="1"/>
      <c r="AE33" s="1">
        <f>-AE35</f>
        <v>0</v>
      </c>
    </row>
    <row r="34" spans="1:31" ht="38.25" customHeight="1">
      <c r="A34" s="47"/>
      <c r="B34" s="45"/>
      <c r="C34" s="31">
        <v>738197</v>
      </c>
      <c r="D34" s="20" t="s">
        <v>26</v>
      </c>
      <c r="E34" s="18">
        <f>20/5</f>
        <v>4</v>
      </c>
      <c r="F34" s="1" t="s">
        <v>17</v>
      </c>
      <c r="G34" s="1">
        <v>4181</v>
      </c>
      <c r="H34" s="1">
        <v>4193</v>
      </c>
      <c r="I34" s="1">
        <f>(H34-G34)*E34</f>
        <v>48</v>
      </c>
      <c r="J34" s="1">
        <v>4209</v>
      </c>
      <c r="K34" s="1">
        <f>(J34-H34)*E34</f>
        <v>64</v>
      </c>
      <c r="L34" s="1">
        <v>4223</v>
      </c>
      <c r="M34" s="1">
        <f>(L34-J34)*E34</f>
        <v>56</v>
      </c>
      <c r="N34" s="1">
        <v>4230</v>
      </c>
      <c r="O34" s="1">
        <f>(N34-L34)*E34</f>
        <v>28</v>
      </c>
      <c r="P34" s="9">
        <v>4241</v>
      </c>
      <c r="Q34" s="1">
        <f>(P34-N34)*E34</f>
        <v>44</v>
      </c>
      <c r="R34" s="1">
        <v>4250</v>
      </c>
      <c r="S34" s="1">
        <f>(R34-P34)*E34</f>
        <v>36</v>
      </c>
      <c r="T34" s="1">
        <v>4260</v>
      </c>
      <c r="U34" s="1">
        <f>(T34-R34)*E34</f>
        <v>40</v>
      </c>
      <c r="V34" s="1"/>
      <c r="W34" s="1">
        <f>(V34-T34)*E34</f>
        <v>-17040</v>
      </c>
      <c r="X34" s="1"/>
      <c r="Y34" s="1">
        <f>(X34-V34)*E34</f>
        <v>0</v>
      </c>
      <c r="Z34" s="1"/>
      <c r="AA34" s="1">
        <f>(Z34-X34)*E34</f>
        <v>0</v>
      </c>
      <c r="AB34" s="1"/>
      <c r="AC34" s="1">
        <f>(AB34-Z34)*E34</f>
        <v>0</v>
      </c>
      <c r="AD34" s="1"/>
      <c r="AE34" s="1">
        <f>(AD34-AB34)*E34</f>
        <v>0</v>
      </c>
    </row>
    <row r="35" spans="1:31" ht="36" customHeight="1">
      <c r="A35" s="47"/>
      <c r="B35" s="21"/>
      <c r="C35" s="21"/>
      <c r="D35" s="21"/>
      <c r="E35" s="19"/>
      <c r="F35" s="1" t="s">
        <v>18</v>
      </c>
      <c r="G35" s="1">
        <v>1399</v>
      </c>
      <c r="H35" s="1">
        <v>1399</v>
      </c>
      <c r="I35" s="1">
        <f>(H35-G35)*E34</f>
        <v>0</v>
      </c>
      <c r="J35" s="1">
        <v>1399</v>
      </c>
      <c r="K35" s="1">
        <f>(J35-H35)*E34</f>
        <v>0</v>
      </c>
      <c r="L35" s="1">
        <v>1399</v>
      </c>
      <c r="M35" s="1">
        <f>(L35-J35)*E34</f>
        <v>0</v>
      </c>
      <c r="N35" s="1">
        <v>1399</v>
      </c>
      <c r="O35" s="1">
        <f>(N35-L35)*E34</f>
        <v>0</v>
      </c>
      <c r="P35" s="9">
        <v>1399</v>
      </c>
      <c r="Q35" s="1">
        <f>(P35-N35)*E34</f>
        <v>0</v>
      </c>
      <c r="R35" s="1">
        <v>1399</v>
      </c>
      <c r="S35" s="1">
        <f>(R35-P35)*E34</f>
        <v>0</v>
      </c>
      <c r="T35" s="1">
        <v>1399</v>
      </c>
      <c r="U35" s="1">
        <f>(T35-R35)*E34</f>
        <v>0</v>
      </c>
      <c r="V35" s="1"/>
      <c r="W35" s="1">
        <f>(V35-T35)*E34</f>
        <v>-5596</v>
      </c>
      <c r="X35" s="9"/>
      <c r="Y35" s="1">
        <f>(X35-V35)*E34</f>
        <v>0</v>
      </c>
      <c r="Z35" s="1"/>
      <c r="AA35" s="1">
        <f>(Z35-X35)*E34</f>
        <v>0</v>
      </c>
      <c r="AB35" s="1"/>
      <c r="AC35" s="1">
        <f>(AB35-Z35)*E34</f>
        <v>0</v>
      </c>
      <c r="AD35" s="1"/>
      <c r="AE35" s="1">
        <f>(AD35-AB35)*E34</f>
        <v>0</v>
      </c>
    </row>
    <row r="36" spans="1:31" ht="15">
      <c r="A36" s="47"/>
      <c r="B36" s="10"/>
      <c r="C36" s="38" t="s">
        <v>20</v>
      </c>
      <c r="D36" s="39"/>
      <c r="E36" s="40"/>
      <c r="F36" s="5" t="s">
        <v>17</v>
      </c>
      <c r="G36" s="6">
        <f aca="true" t="shared" si="0" ref="G36:K37">G4+G6+G10+G12+G16+G20+G24+G26+G28+G30+G32+G34</f>
        <v>148101</v>
      </c>
      <c r="H36" s="6">
        <f t="shared" si="0"/>
        <v>150986</v>
      </c>
      <c r="I36" s="6">
        <f t="shared" si="0"/>
        <v>25280</v>
      </c>
      <c r="J36" s="6">
        <f t="shared" si="0"/>
        <v>154229</v>
      </c>
      <c r="K36" s="6">
        <f t="shared" si="0"/>
        <v>23686</v>
      </c>
      <c r="L36" s="6"/>
      <c r="M36" s="6">
        <f>M4+M6+M10+M12+M16+M20+M24+M26+M28+M30+M32+M34</f>
        <v>20676</v>
      </c>
      <c r="N36" s="6"/>
      <c r="O36" s="6">
        <f>O4+O6+O10+O12+O16+O20+O24+O26+O28+O30+O32+O34</f>
        <v>11992</v>
      </c>
      <c r="P36" s="6"/>
      <c r="Q36" s="6">
        <f>Q4+Q6+Q10+Q12+Q16+Q20+Q24+Q26+Q28+Q30+Q32+Q34</f>
        <v>17786</v>
      </c>
      <c r="R36" s="6"/>
      <c r="S36" s="6">
        <f>S4+S6+S10+S12+S16+S20+S24+S26+S28+S30+S32+S34</f>
        <v>15255</v>
      </c>
      <c r="T36" s="6"/>
      <c r="U36" s="6">
        <f>U4+U6+U10+U12+U16+U20+U24+U26+U28+U30+U32+U34</f>
        <v>15156</v>
      </c>
      <c r="V36" s="6"/>
      <c r="W36" s="6">
        <f>W4+W6+W10+W12+W16+W20+W24+W26+W28+W30+W32+W34</f>
        <v>15450</v>
      </c>
      <c r="X36" s="6"/>
      <c r="Y36" s="6">
        <f>Y4+Y6+Y8+Y10+Y12+Y14+Y16+Y18+Y20+Y22+Y24+Y26+Y28+Y30+Y32+Y34</f>
        <v>17399.999999999993</v>
      </c>
      <c r="Z36" s="6"/>
      <c r="AA36" s="15">
        <f>AA4+AA6+AA8+AA10+AA12+AA14+AA16+AA18+AA20+AA22+AA24+AA26+AA28+AA30+AA32+AA34</f>
        <v>17044.000000000007</v>
      </c>
      <c r="AB36" s="6"/>
      <c r="AC36" s="6">
        <f>AC4+AC6+AC8+AC10+AC12+AC14+AC16+AC18+AC20+AC22+AC24+AC26+AC28+AC30+AC32+AC34</f>
        <v>21537</v>
      </c>
      <c r="AD36" s="6"/>
      <c r="AE36" s="6">
        <f>AE4+AE6+AE8+AE10+AE12+AE14+AE16+AE18+AE20+AE22+AE24+AE26+AE28+AE30+AE32+AE34</f>
        <v>14826</v>
      </c>
    </row>
    <row r="37" spans="1:31" ht="15">
      <c r="A37" s="47"/>
      <c r="B37" s="11"/>
      <c r="C37" s="41"/>
      <c r="D37" s="42"/>
      <c r="E37" s="43"/>
      <c r="F37" s="5" t="s">
        <v>18</v>
      </c>
      <c r="G37" s="6">
        <f t="shared" si="0"/>
        <v>123095</v>
      </c>
      <c r="H37" s="6">
        <f t="shared" si="0"/>
        <v>125758</v>
      </c>
      <c r="I37" s="6">
        <f t="shared" si="0"/>
        <v>19594</v>
      </c>
      <c r="J37" s="6">
        <f t="shared" si="0"/>
        <v>127908</v>
      </c>
      <c r="K37" s="6">
        <f t="shared" si="0"/>
        <v>16104</v>
      </c>
      <c r="L37" s="6"/>
      <c r="M37" s="6">
        <f>M5+M7+M11+M13+M17+M21+M25+M27+M29+M31+M33+M35</f>
        <v>14916</v>
      </c>
      <c r="N37" s="6"/>
      <c r="O37" s="6">
        <f>O5+O7+O11+O13+O17+O21+O25+O27+O29+O31+O33+O35</f>
        <v>8918</v>
      </c>
      <c r="P37" s="6"/>
      <c r="Q37" s="6">
        <f>Q5+Q7+Q11+Q13+Q17+Q21+Q25+Q27+Q29+Q31+Q33+Q35</f>
        <v>12039</v>
      </c>
      <c r="R37" s="6"/>
      <c r="S37" s="6">
        <f>S5+S7+S11+S13+S17+S21+S25+S27+S29+S31+S33+S35</f>
        <v>11261</v>
      </c>
      <c r="T37" s="6"/>
      <c r="U37" s="6">
        <f>U5+U7+U11+U13+U17+U21+U25+U27+U29+U31+U33+U35</f>
        <v>12295</v>
      </c>
      <c r="V37" s="6"/>
      <c r="W37" s="6">
        <f>W5+W7+W11+W13+W17+W21+W25+W27+W29+W31+W33+W35</f>
        <v>10927</v>
      </c>
      <c r="X37" s="6"/>
      <c r="Y37" s="15">
        <f>Y5+Y7+Y9+Y11+Y13+Y15+Y17+Y19+Y21+Y23+Y25+Y27+Y29+Y31+Y33+Y35</f>
        <v>12398.00005</v>
      </c>
      <c r="Z37" s="15"/>
      <c r="AA37" s="15">
        <f>AA5+AA7+AA9+AA11+AA13+AA15+AA17+AA19+AA21+AA23+AA25+AA27+AA29+AA31+AA33+AA35</f>
        <v>13477.99995</v>
      </c>
      <c r="AB37" s="15"/>
      <c r="AC37" s="15">
        <f>AC5+AC7+AC9+AC11+AC13+AC15+AC17+AC19+AC21+AC23+AC25+AC27+AC29+AC31+AC33+AC35</f>
        <v>14752</v>
      </c>
      <c r="AD37" s="15"/>
      <c r="AE37" s="15">
        <f>AE5+AE7+AE9+AE11+AE13+AE15+AE17+AE19+AE21+AE23+AE25+AE27+AE29+AE31+AE33+AE35</f>
        <v>11315</v>
      </c>
    </row>
    <row r="38" ht="15">
      <c r="K38">
        <v>23688</v>
      </c>
    </row>
    <row r="39" ht="15">
      <c r="K39">
        <v>16104</v>
      </c>
    </row>
  </sheetData>
  <sheetProtection/>
  <mergeCells count="63">
    <mergeCell ref="Z6:Z7"/>
    <mergeCell ref="Z12:Z13"/>
    <mergeCell ref="Z16:Z17"/>
    <mergeCell ref="Z20:Z21"/>
    <mergeCell ref="B20:B21"/>
    <mergeCell ref="B24:B25"/>
    <mergeCell ref="B26:B27"/>
    <mergeCell ref="A4:A37"/>
    <mergeCell ref="B28:B29"/>
    <mergeCell ref="B32:B33"/>
    <mergeCell ref="B30:B31"/>
    <mergeCell ref="B34:B35"/>
    <mergeCell ref="B4:B5"/>
    <mergeCell ref="C6:C7"/>
    <mergeCell ref="C26:C27"/>
    <mergeCell ref="B18:B19"/>
    <mergeCell ref="C18:C19"/>
    <mergeCell ref="B16:B17"/>
    <mergeCell ref="B6:B7"/>
    <mergeCell ref="B10:B11"/>
    <mergeCell ref="B12:B13"/>
    <mergeCell ref="C14:C15"/>
    <mergeCell ref="C8:C9"/>
    <mergeCell ref="C36:E37"/>
    <mergeCell ref="E4:E5"/>
    <mergeCell ref="D16:D17"/>
    <mergeCell ref="E16:E17"/>
    <mergeCell ref="E6:E7"/>
    <mergeCell ref="C4:C5"/>
    <mergeCell ref="D6:D7"/>
    <mergeCell ref="C10:C11"/>
    <mergeCell ref="D4:D5"/>
    <mergeCell ref="C12:C13"/>
    <mergeCell ref="E26:E27"/>
    <mergeCell ref="C20:C21"/>
    <mergeCell ref="D20:D21"/>
    <mergeCell ref="E20:E21"/>
    <mergeCell ref="E24:E25"/>
    <mergeCell ref="C24:C25"/>
    <mergeCell ref="D24:D27"/>
    <mergeCell ref="D22:D23"/>
    <mergeCell ref="E22:E23"/>
    <mergeCell ref="A1:I2"/>
    <mergeCell ref="C32:E33"/>
    <mergeCell ref="C34:C35"/>
    <mergeCell ref="D34:D35"/>
    <mergeCell ref="E34:E35"/>
    <mergeCell ref="C28:E29"/>
    <mergeCell ref="C30:C31"/>
    <mergeCell ref="D30:D31"/>
    <mergeCell ref="E30:E31"/>
    <mergeCell ref="C22:C23"/>
    <mergeCell ref="D14:D15"/>
    <mergeCell ref="C16:C17"/>
    <mergeCell ref="E14:E15"/>
    <mergeCell ref="D18:D19"/>
    <mergeCell ref="E18:E19"/>
    <mergeCell ref="D12:D13"/>
    <mergeCell ref="E12:E13"/>
    <mergeCell ref="D8:D9"/>
    <mergeCell ref="E8:E9"/>
    <mergeCell ref="D10:D11"/>
    <mergeCell ref="E10:E11"/>
  </mergeCells>
  <printOptions/>
  <pageMargins left="0.31496062992125984" right="0" top="0.7480314960629921" bottom="0" header="0.31496062992125984" footer="0.31496062992125984"/>
  <pageSetup horizontalDpi="600" verticalDpi="6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2016-01-18T13:03:22Z</cp:lastPrinted>
  <dcterms:created xsi:type="dcterms:W3CDTF">2012-08-09T05:01:43Z</dcterms:created>
  <dcterms:modified xsi:type="dcterms:W3CDTF">2016-02-01T07:15:01Z</dcterms:modified>
  <cp:category/>
  <cp:version/>
  <cp:contentType/>
  <cp:contentStatus/>
</cp:coreProperties>
</file>