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4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<sst xmlns="http://schemas.openxmlformats.org/spreadsheetml/2006/main" count="50" uniqueCount="41">
  <si>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</si>
  <si>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</si>
  <si>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</si>
  <si>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</si>
  <si>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</si>
  <si>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</si>
  <si>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</si>
  <si>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</si>
  <si>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</si>
  <si>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</si>
  <si>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</si>
  <si>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</si>
  <si>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</si>
  <si>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</si>
  <si>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</si>
  <si>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</si>
  <si>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</si>
  <si>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</si>
  <si>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</si>
  <si>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</si>
  <si>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</si>
  <si>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Итого</t>
  </si>
  <si>
    <t>освещение</t>
  </si>
  <si>
    <t>\</t>
  </si>
  <si>
    <t>Доля</t>
  </si>
  <si>
    <t>Показ-ия на 25,12,15</t>
  </si>
  <si>
    <t>№ п/п</t>
  </si>
  <si>
    <t>Информация по общедомовым приборам учета электроэнергии и фактическом потреблении электроэнергии за 2016 год.</t>
  </si>
  <si>
    <t>Показ-ия на 25,01,16</t>
  </si>
  <si>
    <t>Показ-ия на 25,02,16</t>
  </si>
  <si>
    <t>Показ-ия на 25,03,16</t>
  </si>
  <si>
    <t>Показ-ия на 25,04,16</t>
  </si>
  <si>
    <t>Показ-ия на 25,05,16</t>
  </si>
  <si>
    <t>Показ-ия на 25,06,16</t>
  </si>
  <si>
    <t>Показ-ия на 25,07,16</t>
  </si>
  <si>
    <t>Показ-ия на 25,08,16</t>
  </si>
  <si>
    <t>Показ-ия на 25,09,16</t>
  </si>
  <si>
    <t>Показ-ия на 25,10,16</t>
  </si>
  <si>
    <t>Показ-ия на 25,11,16</t>
  </si>
  <si>
    <t>Показ-ия на 25,12,16</t>
  </si>
  <si>
    <t>Ухтомская 47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</si>
</sst>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view="pageBreakPreview" zoomScaleSheetLayoutView="100" zoomScalePageLayoutView="0" workbookViewId="0" topLeftCell="A1">
      <pane xSplit="8" ySplit="12" topLeftCell="Y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F7" sqref="AF7"/>
    </sheetView>
  </sheetViews>
  <sheetFormatPr defaultColWidth="9.140625" defaultRowHeight="15"/>
  <cols>
    <col min="1" max="1" width="10.421875" style="0" customWidth="1"/>
    <col min="2" max="2" width="3.8515625" style="0" customWidth="1"/>
    <col min="4" max="4" width="10.8515625" style="0" customWidth="1"/>
    <col min="7" max="7" width="4.8515625" style="0" customWidth="1"/>
    <col min="8" max="9" width="0" style="0" hidden="1" customWidth="1"/>
    <col min="10" max="10" width="10.140625" style="0" hidden="1" customWidth="1"/>
    <col min="11" max="11" width="0" style="0" hidden="1" customWidth="1"/>
    <col min="12" max="12" width="9.8515625" style="0" hidden="1" customWidth="1"/>
    <col min="13" max="13" width="0" style="0" hidden="1" customWidth="1"/>
    <col min="14" max="14" width="10.140625" style="0" hidden="1" customWidth="1"/>
    <col min="15" max="15" width="0" style="0" hidden="1" customWidth="1"/>
    <col min="16" max="16" width="9.8515625" style="0" customWidth="1"/>
    <col min="18" max="18" width="10.00390625" style="0" customWidth="1"/>
    <col min="20" max="20" width="9.421875" style="0" customWidth="1"/>
    <col min="22" max="22" width="9.8515625" style="0" customWidth="1"/>
    <col min="24" max="24" width="9.8515625" style="0" customWidth="1"/>
    <col min="26" max="26" width="10.57421875" style="0" bestFit="1" customWidth="1"/>
    <col min="28" max="28" width="10.28125" style="0" bestFit="1" customWidth="1"/>
    <col min="30" max="30" width="10.28125" style="0" customWidth="1"/>
    <col min="32" max="32" width="11.00390625" style="0" customWidth="1"/>
  </cols>
  <sheetData>
    <row r="1" spans="1:28" ht="1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32" ht="47.25">
      <c r="A3" s="2" t="s">
        <v>0</v>
      </c>
      <c r="B3" s="14" t="s">
        <v>26</v>
      </c>
      <c r="C3" s="3" t="s">
        <v>1</v>
      </c>
      <c r="D3" s="4" t="s">
        <v>2</v>
      </c>
      <c r="E3" s="3" t="s">
        <v>3</v>
      </c>
      <c r="F3" s="3" t="s">
        <v>24</v>
      </c>
      <c r="G3" s="4" t="s">
        <v>4</v>
      </c>
      <c r="H3" s="3" t="s">
        <v>25</v>
      </c>
      <c r="I3" s="3" t="s">
        <v>28</v>
      </c>
      <c r="J3" s="6" t="s">
        <v>5</v>
      </c>
      <c r="K3" s="3" t="s">
        <v>29</v>
      </c>
      <c r="L3" s="6" t="s">
        <v>6</v>
      </c>
      <c r="M3" s="3" t="s">
        <v>30</v>
      </c>
      <c r="N3" s="6" t="s">
        <v>7</v>
      </c>
      <c r="O3" s="3" t="s">
        <v>31</v>
      </c>
      <c r="P3" s="6" t="s">
        <v>8</v>
      </c>
      <c r="Q3" s="3" t="s">
        <v>32</v>
      </c>
      <c r="R3" s="6" t="s">
        <v>9</v>
      </c>
      <c r="S3" s="3" t="s">
        <v>33</v>
      </c>
      <c r="T3" s="6" t="s">
        <v>10</v>
      </c>
      <c r="U3" s="3" t="s">
        <v>34</v>
      </c>
      <c r="V3" s="6" t="s">
        <v>11</v>
      </c>
      <c r="W3" s="3" t="s">
        <v>35</v>
      </c>
      <c r="X3" s="6" t="s">
        <v>12</v>
      </c>
      <c r="Y3" s="3" t="s">
        <v>36</v>
      </c>
      <c r="Z3" s="6" t="s">
        <v>13</v>
      </c>
      <c r="AA3" s="3" t="s">
        <v>37</v>
      </c>
      <c r="AB3" s="6" t="s">
        <v>14</v>
      </c>
      <c r="AC3" s="3" t="s">
        <v>38</v>
      </c>
      <c r="AD3" s="6" t="s">
        <v>15</v>
      </c>
      <c r="AE3" s="3" t="s">
        <v>39</v>
      </c>
      <c r="AF3" s="6" t="s">
        <v>16</v>
      </c>
    </row>
    <row r="4" spans="1:32" ht="15">
      <c r="A4" s="25" t="s">
        <v>40</v>
      </c>
      <c r="B4" s="15"/>
      <c r="C4" s="24">
        <v>475573</v>
      </c>
      <c r="D4" s="24" t="s">
        <v>17</v>
      </c>
      <c r="E4" s="24">
        <v>40</v>
      </c>
      <c r="F4" s="32">
        <v>1</v>
      </c>
      <c r="G4" s="1" t="s">
        <v>18</v>
      </c>
      <c r="H4" s="1">
        <v>43</v>
      </c>
      <c r="I4" s="1">
        <v>354</v>
      </c>
      <c r="J4" s="17">
        <f>(I4-H4)*E4*F4</f>
        <v>12440</v>
      </c>
      <c r="K4" s="1">
        <v>584</v>
      </c>
      <c r="L4" s="1">
        <f>(K4-I4)*E4*F4</f>
        <v>9200</v>
      </c>
      <c r="M4" s="1">
        <v>799</v>
      </c>
      <c r="N4" s="9">
        <f>(M4-K4)*E4*F4</f>
        <v>8600</v>
      </c>
      <c r="O4" s="1">
        <v>1031</v>
      </c>
      <c r="P4" s="1">
        <f>(O4-M4)*E4*F4</f>
        <v>9280</v>
      </c>
      <c r="Q4" s="1">
        <v>1218</v>
      </c>
      <c r="R4" s="9">
        <f>(Q4-O4)*E4*F4</f>
        <v>7480</v>
      </c>
      <c r="S4" s="1">
        <v>1391</v>
      </c>
      <c r="T4" s="9">
        <f>(S4-Q4)*E4*F4</f>
        <v>6920</v>
      </c>
      <c r="U4" s="1">
        <v>1553</v>
      </c>
      <c r="V4" s="9">
        <f>(U4-S4)*E4*F4</f>
        <v>6480</v>
      </c>
      <c r="W4" s="1">
        <v>1713.41</v>
      </c>
      <c r="X4" s="9">
        <f>(W4-U4)*E4*F4-0.4</f>
        <v>6416.000000000004</v>
      </c>
      <c r="Y4" s="1">
        <v>1948</v>
      </c>
      <c r="Z4" s="9">
        <f>(Y4-W4)*E4*F4+0.4</f>
        <v>9383.999999999996</v>
      </c>
      <c r="AA4" s="1">
        <v>2186</v>
      </c>
      <c r="AB4" s="9">
        <f>(AA4-Y4)*E4*F4</f>
        <v>9520</v>
      </c>
      <c r="AC4" s="1">
        <v>2437</v>
      </c>
      <c r="AD4" s="9">
        <f>(AC4-AA4)*E4*F4</f>
        <v>10040</v>
      </c>
      <c r="AE4" s="1">
        <v>2628</v>
      </c>
      <c r="AF4" s="9">
        <f>(AE4-AC4)*E4*F4</f>
        <v>7640</v>
      </c>
    </row>
    <row r="5" spans="1:32" ht="15">
      <c r="A5" s="25"/>
      <c r="B5" s="15"/>
      <c r="C5" s="24"/>
      <c r="D5" s="24"/>
      <c r="E5" s="24"/>
      <c r="F5" s="24"/>
      <c r="G5" s="1" t="s">
        <v>19</v>
      </c>
      <c r="H5" s="1">
        <v>15</v>
      </c>
      <c r="I5" s="1">
        <v>98</v>
      </c>
      <c r="J5" s="17">
        <f>(I5-H5)*E4*F4</f>
        <v>3320</v>
      </c>
      <c r="K5" s="1">
        <v>160</v>
      </c>
      <c r="L5" s="1">
        <f>(K5-I5)*E4*F4</f>
        <v>2480</v>
      </c>
      <c r="M5" s="1">
        <v>217</v>
      </c>
      <c r="N5" s="9">
        <f>(M5-K5)*E4*F4</f>
        <v>2280</v>
      </c>
      <c r="O5" s="1">
        <v>282</v>
      </c>
      <c r="P5" s="1">
        <f>(O5-M5)*E4*F4</f>
        <v>2600</v>
      </c>
      <c r="Q5" s="1">
        <v>336</v>
      </c>
      <c r="R5" s="9">
        <f>(Q5-O5)*E4*F4</f>
        <v>2160</v>
      </c>
      <c r="S5" s="1">
        <v>392</v>
      </c>
      <c r="T5" s="9">
        <f>(S5-Q5)*E4*F4</f>
        <v>2240</v>
      </c>
      <c r="U5" s="1">
        <v>443</v>
      </c>
      <c r="V5" s="9">
        <f>(U5-S5)*E4*F4</f>
        <v>2040</v>
      </c>
      <c r="W5" s="1">
        <v>495.22</v>
      </c>
      <c r="X5" s="9">
        <f>(W5-U5)*E4*F4+0.2</f>
        <v>2089.000000000001</v>
      </c>
      <c r="Y5" s="1">
        <v>565</v>
      </c>
      <c r="Z5" s="9">
        <f>(Y5-W5)*E4*F4-0.2</f>
        <v>2790.999999999999</v>
      </c>
      <c r="AA5" s="1">
        <v>632</v>
      </c>
      <c r="AB5" s="9">
        <f>(AA5-Y5)*E4*F4</f>
        <v>2680</v>
      </c>
      <c r="AC5" s="1">
        <v>701</v>
      </c>
      <c r="AD5" s="9">
        <f>(AC5-AA5)*E4*F4</f>
        <v>2760</v>
      </c>
      <c r="AE5" s="1">
        <v>753</v>
      </c>
      <c r="AF5" s="9">
        <f>(AE5-AC5)*E4*F4</f>
        <v>2080</v>
      </c>
    </row>
    <row r="6" spans="1:32" ht="15">
      <c r="A6" s="25"/>
      <c r="B6" s="15"/>
      <c r="C6" s="24">
        <v>475681</v>
      </c>
      <c r="D6" s="24" t="s">
        <v>17</v>
      </c>
      <c r="E6" s="24">
        <v>40</v>
      </c>
      <c r="F6" s="32">
        <v>1</v>
      </c>
      <c r="G6" s="1" t="s">
        <v>18</v>
      </c>
      <c r="H6" s="1">
        <v>57</v>
      </c>
      <c r="I6" s="1">
        <v>447</v>
      </c>
      <c r="J6" s="17">
        <f>(I6-H6)*E6*F6</f>
        <v>15600</v>
      </c>
      <c r="K6" s="1">
        <v>748</v>
      </c>
      <c r="L6" s="1">
        <f>(K6-I6)*E6*F6</f>
        <v>12040</v>
      </c>
      <c r="M6" s="1">
        <v>1031</v>
      </c>
      <c r="N6" s="9">
        <f>(M6-K6)*E6*F6</f>
        <v>11320</v>
      </c>
      <c r="O6" s="1">
        <v>1340</v>
      </c>
      <c r="P6" s="1">
        <f>(O6-M6)*E6*F6</f>
        <v>12360</v>
      </c>
      <c r="Q6" s="1">
        <v>1589</v>
      </c>
      <c r="R6" s="9">
        <f>(Q6-O6)*E6*F6</f>
        <v>9960</v>
      </c>
      <c r="S6" s="1">
        <v>1832</v>
      </c>
      <c r="T6" s="9">
        <f>(S6-Q6)*E6*F6</f>
        <v>9720</v>
      </c>
      <c r="U6" s="1">
        <v>2061</v>
      </c>
      <c r="V6" s="9">
        <f>(U6-S6)*E6*F6</f>
        <v>9160</v>
      </c>
      <c r="W6" s="1">
        <v>2308.24</v>
      </c>
      <c r="X6" s="9">
        <f>(W6-U6)*E6*F6+0.4</f>
        <v>9889.99999999999</v>
      </c>
      <c r="Y6" s="1">
        <v>2621</v>
      </c>
      <c r="Z6" s="9">
        <f>(Y6-W6)*E6*F6-0.4</f>
        <v>12510.00000000001</v>
      </c>
      <c r="AA6" s="1">
        <v>2917</v>
      </c>
      <c r="AB6" s="9">
        <f>(AA6-Y6)*E6*F6</f>
        <v>11840</v>
      </c>
      <c r="AC6" s="1">
        <v>3234</v>
      </c>
      <c r="AD6" s="9">
        <f>(AC6-AA6)*E6*F6</f>
        <v>12680</v>
      </c>
      <c r="AE6" s="1">
        <v>3479</v>
      </c>
      <c r="AF6" s="9">
        <f>(AE6-AC6)*E6*F6</f>
        <v>9800</v>
      </c>
    </row>
    <row r="7" spans="1:32" ht="15">
      <c r="A7" s="25"/>
      <c r="B7" s="15"/>
      <c r="C7" s="24"/>
      <c r="D7" s="24"/>
      <c r="E7" s="24"/>
      <c r="F7" s="24"/>
      <c r="G7" s="1" t="s">
        <v>19</v>
      </c>
      <c r="H7" s="1">
        <v>15</v>
      </c>
      <c r="I7" s="1">
        <v>118</v>
      </c>
      <c r="J7" s="17">
        <f>(I7-H7)*E6*F6</f>
        <v>4120</v>
      </c>
      <c r="K7" s="1">
        <v>195</v>
      </c>
      <c r="L7" s="1">
        <f>(K7-I7)*E6*F6</f>
        <v>3080</v>
      </c>
      <c r="M7" s="1">
        <v>269</v>
      </c>
      <c r="N7" s="9">
        <f>(M7-K7)*E6*F6</f>
        <v>2960</v>
      </c>
      <c r="O7" s="1">
        <v>351</v>
      </c>
      <c r="P7" s="1">
        <f>(O7-M7)*E6*F6</f>
        <v>3280</v>
      </c>
      <c r="Q7" s="1">
        <v>423</v>
      </c>
      <c r="R7" s="9">
        <f>(Q7-O7)*E6*F6</f>
        <v>2880</v>
      </c>
      <c r="S7" s="1">
        <v>498</v>
      </c>
      <c r="T7" s="9">
        <f>(S7-Q7)*E6*F6</f>
        <v>3000</v>
      </c>
      <c r="U7" s="1">
        <v>571</v>
      </c>
      <c r="V7" s="9">
        <f>(U7-S7)*E6*F6</f>
        <v>2920</v>
      </c>
      <c r="W7" s="1">
        <v>648.48</v>
      </c>
      <c r="X7" s="9">
        <f>(W7-U7)*E6*F6-0.2</f>
        <v>3099.000000000001</v>
      </c>
      <c r="Y7" s="1">
        <v>741</v>
      </c>
      <c r="Z7" s="9">
        <f>(Y7-W7)*E6*F6+0.2</f>
        <v>3700.999999999999</v>
      </c>
      <c r="AA7" s="1">
        <v>817</v>
      </c>
      <c r="AB7" s="9">
        <f>(AA7-Y7)*E6*F6</f>
        <v>3040</v>
      </c>
      <c r="AC7" s="1">
        <v>893</v>
      </c>
      <c r="AD7" s="9">
        <f>(AC7-AA7)*E6*F6</f>
        <v>3040</v>
      </c>
      <c r="AE7" s="1">
        <v>953</v>
      </c>
      <c r="AF7" s="9">
        <f>(AE7-AC7)*E6*F6</f>
        <v>2400</v>
      </c>
    </row>
    <row r="8" spans="1:32" ht="15">
      <c r="A8" s="25"/>
      <c r="B8" s="15"/>
      <c r="C8" s="22">
        <v>424472</v>
      </c>
      <c r="D8" s="24" t="s">
        <v>22</v>
      </c>
      <c r="E8" s="22">
        <v>1</v>
      </c>
      <c r="F8" s="20">
        <v>1.05</v>
      </c>
      <c r="G8" s="1" t="s">
        <v>18</v>
      </c>
      <c r="H8" s="1">
        <v>121</v>
      </c>
      <c r="I8" s="1">
        <v>907</v>
      </c>
      <c r="J8" s="17">
        <f>(I8-H8)*E8*F8-0.3</f>
        <v>825.0000000000001</v>
      </c>
      <c r="K8" s="1">
        <v>1503</v>
      </c>
      <c r="L8" s="9">
        <f>(K8-I8)*E8*F8+0.2</f>
        <v>626.0000000000001</v>
      </c>
      <c r="M8" s="1">
        <v>2074</v>
      </c>
      <c r="N8" s="9">
        <f>(M8-K8)*E8*F8+0.45</f>
        <v>600.0000000000001</v>
      </c>
      <c r="O8" s="1">
        <v>2685</v>
      </c>
      <c r="P8" s="9">
        <f>(O8-M8)*E8*F8+0.45</f>
        <v>642.0000000000001</v>
      </c>
      <c r="Q8" s="1">
        <v>3231</v>
      </c>
      <c r="R8" s="9">
        <f>(Q8-O8)*E8*F8-0.3</f>
        <v>573.0000000000001</v>
      </c>
      <c r="S8" s="1">
        <v>3807</v>
      </c>
      <c r="T8" s="9">
        <f>(S8-Q8)*E8*F8+0.2</f>
        <v>605.0000000000001</v>
      </c>
      <c r="U8" s="1">
        <v>4422</v>
      </c>
      <c r="V8" s="9">
        <f>(U8-S8)*E8*F8+0.25</f>
        <v>646</v>
      </c>
      <c r="W8" s="1">
        <v>4945.78</v>
      </c>
      <c r="X8" s="9">
        <f>(W8-U8)*E8*F8+0.031</f>
        <v>549.9999999999997</v>
      </c>
      <c r="Y8" s="1">
        <v>5655</v>
      </c>
      <c r="Z8" s="9">
        <f>(Y8-W8)*E8*F8+0.319</f>
        <v>745.0000000000002</v>
      </c>
      <c r="AA8" s="1">
        <v>6255</v>
      </c>
      <c r="AB8" s="9">
        <f>(AA8-Y8)*E8*F8</f>
        <v>630</v>
      </c>
      <c r="AC8" s="1">
        <v>7166</v>
      </c>
      <c r="AD8" s="9">
        <f>(AC8-AA8)*E8*F8+0.45</f>
        <v>957.0000000000001</v>
      </c>
      <c r="AE8" s="1">
        <v>7649</v>
      </c>
      <c r="AF8" s="9">
        <f>(AE8-AC8)*E8*F8-0.15</f>
        <v>507.00000000000006</v>
      </c>
    </row>
    <row r="9" spans="1:32" ht="15">
      <c r="A9" s="25"/>
      <c r="B9" s="15"/>
      <c r="C9" s="23"/>
      <c r="D9" s="24"/>
      <c r="E9" s="21"/>
      <c r="F9" s="21"/>
      <c r="G9" s="1" t="s">
        <v>19</v>
      </c>
      <c r="H9" s="1">
        <v>51</v>
      </c>
      <c r="I9" s="1">
        <v>379</v>
      </c>
      <c r="J9" s="17">
        <f>(I9-H9)*E8*F8-0.4</f>
        <v>344.00000000000006</v>
      </c>
      <c r="K9" s="1">
        <v>639</v>
      </c>
      <c r="L9" s="9">
        <f>(K9-I9)*E8*F8</f>
        <v>273</v>
      </c>
      <c r="M9" s="1">
        <v>890</v>
      </c>
      <c r="N9" s="9">
        <f>(M9-K9)*E8*F8+0.45</f>
        <v>264</v>
      </c>
      <c r="O9" s="1">
        <v>1170</v>
      </c>
      <c r="P9" s="9">
        <f>(O9-M9)*E8*F8</f>
        <v>294</v>
      </c>
      <c r="Q9" s="1">
        <v>1414</v>
      </c>
      <c r="R9" s="9">
        <f>(Q9-O9)*E8*F8-0.2</f>
        <v>256</v>
      </c>
      <c r="S9" s="1">
        <v>1676</v>
      </c>
      <c r="T9" s="9">
        <f>(S9-Q9)*E8*F8-0.1</f>
        <v>275</v>
      </c>
      <c r="U9" s="1">
        <v>1964</v>
      </c>
      <c r="V9" s="9">
        <f>(U9-S9)*E8*F8-0.4</f>
        <v>302.00000000000006</v>
      </c>
      <c r="W9" s="1">
        <v>2208.68</v>
      </c>
      <c r="X9" s="9">
        <f>(W9-U9)*E8*F8+0.086</f>
        <v>256.99999999999983</v>
      </c>
      <c r="Y9" s="1">
        <v>2517</v>
      </c>
      <c r="Z9" s="9">
        <f>(Y9-W9)*E8*F8+0.264</f>
        <v>324.00000000000017</v>
      </c>
      <c r="AA9" s="1">
        <v>2777</v>
      </c>
      <c r="AB9" s="9">
        <f>(AA9-Y9)*E8*F8</f>
        <v>273</v>
      </c>
      <c r="AC9" s="1">
        <v>3186</v>
      </c>
      <c r="AD9" s="9">
        <f>(AC9-AA9)*E8*F8-0.45</f>
        <v>429.00000000000006</v>
      </c>
      <c r="AE9" s="1">
        <v>3383</v>
      </c>
      <c r="AF9" s="9">
        <f>(AE9-AC9)*E8*F8+0.15</f>
        <v>207.00000000000003</v>
      </c>
    </row>
    <row r="10" spans="1:32" ht="15">
      <c r="A10" s="25"/>
      <c r="B10" s="16"/>
      <c r="C10" s="22">
        <v>475563</v>
      </c>
      <c r="D10" s="22" t="s">
        <v>20</v>
      </c>
      <c r="E10" s="22">
        <v>10</v>
      </c>
      <c r="F10" s="20">
        <v>1.05</v>
      </c>
      <c r="G10" s="1" t="s">
        <v>18</v>
      </c>
      <c r="H10" s="1">
        <v>30</v>
      </c>
      <c r="I10" s="1">
        <v>213</v>
      </c>
      <c r="J10" s="17">
        <f>(I10-H10)*E10*F10+0.5</f>
        <v>1922</v>
      </c>
      <c r="K10" s="1">
        <v>351</v>
      </c>
      <c r="L10" s="9">
        <f>(K10-I10)*E10*F10</f>
        <v>1449</v>
      </c>
      <c r="M10" s="1">
        <v>477</v>
      </c>
      <c r="N10" s="9">
        <f>(M10-K10)*E10*F10</f>
        <v>1323</v>
      </c>
      <c r="O10" s="1">
        <v>616</v>
      </c>
      <c r="P10" s="9">
        <f>(O10-M10)*E10*F10-0.5</f>
        <v>1459</v>
      </c>
      <c r="Q10" s="1">
        <v>735</v>
      </c>
      <c r="R10" s="9">
        <f>(Q10-O10)*E10*F10</f>
        <v>1249.5</v>
      </c>
      <c r="S10" s="1">
        <v>856</v>
      </c>
      <c r="T10" s="9">
        <f>(S10-Q10)*E10*F10-0.5</f>
        <v>1270</v>
      </c>
      <c r="U10" s="1">
        <v>967</v>
      </c>
      <c r="V10" s="9">
        <f>(U10-S10)*E10*F10-0.5</f>
        <v>1165</v>
      </c>
      <c r="W10" s="1">
        <v>1083.15</v>
      </c>
      <c r="X10" s="9">
        <f>(W10-U10)*E10*F10+0.425</f>
        <v>1220.000000000001</v>
      </c>
      <c r="Y10" s="1">
        <v>1217</v>
      </c>
      <c r="Z10" s="9">
        <f>(Y10-W10)*E10*F10-0.425</f>
        <v>1404.999999999999</v>
      </c>
      <c r="AA10" s="1">
        <v>1363</v>
      </c>
      <c r="AB10" s="9">
        <f>(AA10-Y10)*E10*F10</f>
        <v>1533</v>
      </c>
      <c r="AC10" s="1">
        <v>1514</v>
      </c>
      <c r="AD10" s="9">
        <f>(AC10-AA10)*E10*F10-0.5</f>
        <v>1585</v>
      </c>
      <c r="AE10" s="1">
        <v>1633</v>
      </c>
      <c r="AF10" s="9">
        <f>(AE10-AC10)*E10*F10+0.5</f>
        <v>1250</v>
      </c>
    </row>
    <row r="11" spans="1:32" ht="15">
      <c r="A11" s="25"/>
      <c r="B11" s="16"/>
      <c r="C11" s="23"/>
      <c r="D11" s="21"/>
      <c r="E11" s="21"/>
      <c r="F11" s="21"/>
      <c r="G11" s="1" t="s">
        <v>19</v>
      </c>
      <c r="H11" s="1">
        <v>12</v>
      </c>
      <c r="I11" s="1">
        <v>92</v>
      </c>
      <c r="J11" s="17">
        <f>(I11-H11)*E10*F10</f>
        <v>840</v>
      </c>
      <c r="K11" s="1">
        <v>153</v>
      </c>
      <c r="L11" s="9">
        <f>(K11-I11)*E10*F10+0.5</f>
        <v>641</v>
      </c>
      <c r="M11" s="1">
        <v>212</v>
      </c>
      <c r="N11" s="9">
        <f>(M11-K11)*E10*F10-0.5</f>
        <v>619</v>
      </c>
      <c r="O11" s="1">
        <v>277</v>
      </c>
      <c r="P11" s="9">
        <f>(O11-M11)*E10*F10+0.5</f>
        <v>683</v>
      </c>
      <c r="Q11" s="1">
        <v>329</v>
      </c>
      <c r="R11" s="9">
        <f>(Q11-O11)*E10*F10</f>
        <v>546</v>
      </c>
      <c r="S11" s="1">
        <v>381</v>
      </c>
      <c r="T11" s="9">
        <f>(S11-Q11)*E10*F10</f>
        <v>546</v>
      </c>
      <c r="U11" s="1">
        <v>430</v>
      </c>
      <c r="V11" s="9">
        <f>(U11-S11)*E10*F10+0.5</f>
        <v>515</v>
      </c>
      <c r="W11" s="1">
        <v>478.01</v>
      </c>
      <c r="X11" s="9">
        <f>(W11-U11)*E10*F10-0.105</f>
        <v>503.9999999999999</v>
      </c>
      <c r="Y11" s="1">
        <v>535</v>
      </c>
      <c r="Z11" s="9">
        <f>(Y11-W11)*E10*F10-0.395</f>
        <v>598.0000000000001</v>
      </c>
      <c r="AA11" s="1">
        <v>594</v>
      </c>
      <c r="AB11" s="9">
        <f>(AA11-Y11)*E10*F10</f>
        <v>619.5</v>
      </c>
      <c r="AC11" s="1">
        <v>656</v>
      </c>
      <c r="AD11" s="9">
        <f>(AC11-AA11)*E10*F10</f>
        <v>651</v>
      </c>
      <c r="AE11" s="1">
        <v>706</v>
      </c>
      <c r="AF11" s="9">
        <f>(AE11-AC11)*E10*F10</f>
        <v>525</v>
      </c>
    </row>
    <row r="12" spans="1:32" ht="15" customHeight="1">
      <c r="A12" s="25"/>
      <c r="B12" s="11"/>
      <c r="C12" s="26" t="s">
        <v>21</v>
      </c>
      <c r="D12" s="27"/>
      <c r="E12" s="28"/>
      <c r="F12" s="7"/>
      <c r="G12" s="5" t="s">
        <v>18</v>
      </c>
      <c r="H12" s="10"/>
      <c r="I12" s="10"/>
      <c r="J12" s="10">
        <f>+J4+J6+J8+J10</f>
        <v>30787</v>
      </c>
      <c r="K12" s="10"/>
      <c r="L12" s="10">
        <f>+L4+L6+L8+L10</f>
        <v>23315</v>
      </c>
      <c r="M12" s="10"/>
      <c r="N12" s="10">
        <f>+N4+N6+N8+N10</f>
        <v>21843</v>
      </c>
      <c r="O12" s="10"/>
      <c r="P12" s="10">
        <f>+P4+P6+P8+P10</f>
        <v>23741</v>
      </c>
      <c r="Q12" s="10"/>
      <c r="R12" s="10">
        <f>+R4+R6+R8+R10</f>
        <v>19262.5</v>
      </c>
      <c r="S12" s="10"/>
      <c r="T12" s="10">
        <f>+T4+T6+T8+T10</f>
        <v>18515</v>
      </c>
      <c r="U12" s="10"/>
      <c r="V12" s="10">
        <f>+V4+V6+V8+V10</f>
        <v>17451</v>
      </c>
      <c r="W12" s="10"/>
      <c r="X12" s="10">
        <f>+X4+X6+X8+X10</f>
        <v>18075.999999999993</v>
      </c>
      <c r="Y12" s="10"/>
      <c r="Z12" s="10">
        <f>+Z4+Z6+Z8+Z10</f>
        <v>24044.000000000007</v>
      </c>
      <c r="AA12" s="10"/>
      <c r="AB12" s="10">
        <f>+AB4+AB6+AB8+AB10</f>
        <v>23523</v>
      </c>
      <c r="AC12" s="10"/>
      <c r="AD12" s="10">
        <f>+AD4+AD6+AD8+AD10</f>
        <v>25262</v>
      </c>
      <c r="AE12" s="10"/>
      <c r="AF12" s="10">
        <f>+AF4+AF6+AF8+AF10</f>
        <v>19197</v>
      </c>
    </row>
    <row r="13" spans="1:32" ht="15">
      <c r="A13" s="25"/>
      <c r="B13" s="12"/>
      <c r="C13" s="29"/>
      <c r="D13" s="30"/>
      <c r="E13" s="31"/>
      <c r="F13" s="8"/>
      <c r="G13" s="5" t="s">
        <v>19</v>
      </c>
      <c r="H13" s="10"/>
      <c r="I13" s="10"/>
      <c r="J13" s="10">
        <f>+J5+J7+J9+J11</f>
        <v>8624</v>
      </c>
      <c r="K13" s="10"/>
      <c r="L13" s="10">
        <f aca="true" t="shared" si="0" ref="L13:AF13">+L5+L7+L9+L11</f>
        <v>6474</v>
      </c>
      <c r="M13" s="10"/>
      <c r="N13" s="10">
        <f t="shared" si="0"/>
        <v>6123</v>
      </c>
      <c r="O13" s="10"/>
      <c r="P13" s="10">
        <f t="shared" si="0"/>
        <v>6857</v>
      </c>
      <c r="Q13" s="10"/>
      <c r="R13" s="10">
        <f t="shared" si="0"/>
        <v>5842</v>
      </c>
      <c r="S13" s="10"/>
      <c r="T13" s="10">
        <f t="shared" si="0"/>
        <v>6061</v>
      </c>
      <c r="U13" s="10"/>
      <c r="V13" s="10">
        <f t="shared" si="0"/>
        <v>5777</v>
      </c>
      <c r="W13" s="10"/>
      <c r="X13" s="10">
        <f t="shared" si="0"/>
        <v>5949.000000000002</v>
      </c>
      <c r="Y13" s="10"/>
      <c r="Z13" s="10">
        <f t="shared" si="0"/>
        <v>7413.999999999998</v>
      </c>
      <c r="AA13" s="10"/>
      <c r="AB13" s="10">
        <f t="shared" si="0"/>
        <v>6612.5</v>
      </c>
      <c r="AC13" s="10"/>
      <c r="AD13" s="10">
        <f t="shared" si="0"/>
        <v>6880</v>
      </c>
      <c r="AE13" s="10"/>
      <c r="AF13" s="10">
        <f t="shared" si="0"/>
        <v>5212</v>
      </c>
    </row>
    <row r="14" spans="1:32" ht="1.5" customHeight="1">
      <c r="A14" s="25"/>
      <c r="B14" s="13"/>
      <c r="AF14" t="s">
        <v>23</v>
      </c>
    </row>
  </sheetData>
  <sheetProtection/>
  <mergeCells count="19">
    <mergeCell ref="C10:C11"/>
    <mergeCell ref="D10:D11"/>
    <mergeCell ref="E10:E11"/>
    <mergeCell ref="F10:F11"/>
    <mergeCell ref="F4:F5"/>
    <mergeCell ref="C6:C7"/>
    <mergeCell ref="D6:D7"/>
    <mergeCell ref="E6:E7"/>
    <mergeCell ref="F6:F7"/>
    <mergeCell ref="A1:AB2"/>
    <mergeCell ref="F8:F9"/>
    <mergeCell ref="C8:C9"/>
    <mergeCell ref="D8:D9"/>
    <mergeCell ref="E8:E9"/>
    <mergeCell ref="A4:A14"/>
    <mergeCell ref="C12:E13"/>
    <mergeCell ref="C4:C5"/>
    <mergeCell ref="D4:D5"/>
    <mergeCell ref="E4:E5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2017-01-16T06:52:22Z</cp:lastPrinted>
  <dcterms:created xsi:type="dcterms:W3CDTF">2012-08-09T05:07:49Z</dcterms:created>
  <dcterms:modified xsi:type="dcterms:W3CDTF">2017-01-18T12:14:50Z</dcterms:modified>
  <cp:category/>
  <cp:version/>
  <cp:contentType/>
  <cp:contentStatus/>
</cp:coreProperties>
</file>