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8" activeTab="11"/>
  </bookViews>
  <sheets>
    <sheet name="61-1 (январь) " sheetId="1" r:id="rId1"/>
    <sheet name="61-1 (февраль)" sheetId="2" r:id="rId2"/>
    <sheet name="61-1 (март)" sheetId="3" r:id="rId3"/>
    <sheet name="61-1 (апрель)" sheetId="4" r:id="rId4"/>
    <sheet name="61-1 (май)" sheetId="5" r:id="rId5"/>
    <sheet name="61-1 (июнь)" sheetId="6" r:id="rId6"/>
    <sheet name="61-1 (июль)" sheetId="7" r:id="rId7"/>
    <sheet name="61-1 (август)" sheetId="8" r:id="rId8"/>
    <sheet name="61-1 (сентябрь)" sheetId="9" r:id="rId9"/>
    <sheet name="61-1 (октябрь)" sheetId="10" r:id="rId10"/>
    <sheet name="61-1 (ноябрь)" sheetId="11" r:id="rId11"/>
    <sheet name="61-1 (декабрь)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<sst xmlns="http://schemas.openxmlformats.org/spreadsheetml/2006/main" count="324" uniqueCount="52">
  <si>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</si>
  <si>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</si>
  <si>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</si>
  <si>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</si>
  <si>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</si>
  <si>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</si>
  <si>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</si>
  <si>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</si>
  <si>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Викулова 61-1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</si>
  <si>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</si>
  <si>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</si>
  <si>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</si>
  <si>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</si>
  <si>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</si>
  <si>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</si>
  <si>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сч.674305</t>
  </si>
  <si>
    <t>эл.эн.ночь № сч.674305</t>
  </si>
  <si>
    <t>эл.эн.день № сч.684499</t>
  </si>
  <si>
    <t>эл.эн.ночь № сч.684499</t>
  </si>
  <si>
    <t>ХВС (тонн)</t>
  </si>
  <si>
    <t>день эл.эн.</t>
  </si>
  <si>
    <t>ночь эл.эн.</t>
  </si>
  <si>
    <t>нагрев воды (Г.кал.)</t>
  </si>
  <si>
    <t>эл.эн.день № сч.279547</t>
  </si>
  <si>
    <t>эл.эн.ночь № сч.279547</t>
  </si>
  <si>
    <t>Объем коммунальных услуг по показаниям общедомовых приборов учета (ОДН) за январь в феврале 2014г.</t>
  </si>
  <si>
    <t>53019,/53664</t>
  </si>
  <si>
    <t>Объем коммунальных услуг по показаниям общедомовых приборов учета (ОДН) за февраль в марте 2014г.</t>
  </si>
  <si>
    <t>53664,/54439</t>
  </si>
  <si>
    <t>Объем коммунальных услуг по показаниям общедомовых приборов учета (ОДН) за март в апреле 2014г.</t>
  </si>
  <si>
    <t>54439,/55133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</si>
  <si>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</si>
  <si>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</si>
  <si>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</si>
  <si>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55133,/55921</t>
  </si>
  <si>
    <t>водоотведение(м3)</t>
  </si>
  <si>
    <t>Объем коммунальных услуг по показаниям общедомовых приборов учета (ОДН) за май в июне 2014г.</t>
  </si>
  <si>
    <t>55921,/56735</t>
  </si>
  <si>
    <t>Объем коммунальных услуг по показаниям общедомовых приборов учета (ОДН) за июнь в июле 2014г.</t>
  </si>
  <si>
    <t>56735,/57382</t>
  </si>
  <si>
    <t>Объем коммунальных услуг по показаниям общедомовых приборов учета (ОДН) за июль в августе 2014г.</t>
  </si>
  <si>
    <t>57382,/58021</t>
  </si>
  <si>
    <t>Объем коммунальных услуг по показаниям общедомовых приборов учета (ОДН) за август в сентябре 2014г.</t>
  </si>
  <si>
    <t>58021,/58767</t>
  </si>
  <si>
    <t>Объем коммунальных услуг по показаниям общедомовых приборов учета (ОДН) за сентябрь в октябре 2014г.</t>
  </si>
  <si>
    <t>58767,/59436</t>
  </si>
  <si>
    <t>Объем коммунальных услуг по показаниям общедомовых приборов учета (ОДН) за октябрь в ноябре 2014г.</t>
  </si>
  <si>
    <t>59436,/60140</t>
  </si>
  <si>
    <t>Объем коммунальных услуг по показаниям общедомовых приборов учета (ОДН) за ноябрь в декабре 2014г.</t>
  </si>
  <si>
    <t>7*23,055, 60140/60702</t>
  </si>
  <si>
    <t>Объем коммунальных услуг по показаниям общедомовых приборов учета (ОДН) за декабрь в январе 2014г.</t>
  </si>
  <si>
    <t>8*22,437; 60708/61508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</si>
</sst>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25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43.04</f>
        <v>43.04</v>
      </c>
      <c r="G8" s="24">
        <f>G9*0.0478</f>
        <v>27.828409539999996</v>
      </c>
      <c r="H8" s="24">
        <v>0</v>
      </c>
      <c r="I8" s="7">
        <f>24.2154*0.0478</f>
        <v>1.15749612</v>
      </c>
      <c r="J8" s="6">
        <f aca="true" t="shared" si="0" ref="J8:J20">I8/5904.24</f>
        <v>0.00019604489654892078</v>
      </c>
    </row>
    <row r="9" spans="1:10" ht="15">
      <c r="A9" s="2">
        <v>2</v>
      </c>
      <c r="B9" s="3" t="s">
        <v>9</v>
      </c>
      <c r="C9" s="6"/>
      <c r="D9" s="8"/>
      <c r="E9" s="8"/>
      <c r="F9" s="6">
        <f>569.7</f>
        <v>569.7</v>
      </c>
      <c r="G9" s="5">
        <f>291.5843+264.34+26.26</f>
        <v>582.1842999999999</v>
      </c>
      <c r="H9" s="7">
        <v>0</v>
      </c>
      <c r="I9" s="7">
        <f>F9-G9-H9</f>
        <v>-12.484299999999848</v>
      </c>
      <c r="J9" s="6">
        <f t="shared" si="0"/>
        <v>-0.002114463504193571</v>
      </c>
    </row>
    <row r="10" spans="1:10" ht="15">
      <c r="A10" s="2">
        <v>3</v>
      </c>
      <c r="B10" s="3" t="s">
        <v>19</v>
      </c>
      <c r="C10" s="7" t="s">
        <v>26</v>
      </c>
      <c r="D10" s="8"/>
      <c r="E10" s="8"/>
      <c r="F10" s="5">
        <f>645</f>
        <v>645</v>
      </c>
      <c r="G10" s="5">
        <f>347.8143+381.71+31.84</f>
        <v>761.3643000000001</v>
      </c>
      <c r="H10" s="7">
        <v>0</v>
      </c>
      <c r="I10" s="7">
        <f>F10-G10-H10</f>
        <v>-116.36430000000007</v>
      </c>
      <c r="J10" s="6">
        <f t="shared" si="0"/>
        <v>-0.019708599243933186</v>
      </c>
    </row>
    <row r="11" spans="1:10" ht="15">
      <c r="A11" s="2">
        <v>4</v>
      </c>
      <c r="B11" s="3" t="s">
        <v>10</v>
      </c>
      <c r="C11" s="7"/>
      <c r="D11" s="8"/>
      <c r="E11" s="8"/>
      <c r="F11" s="5">
        <f>F9+F10</f>
        <v>1214.7</v>
      </c>
      <c r="G11" s="5">
        <f>564.5086+611.59+27.49+68.18+0.56+65.75+5.47</f>
        <v>1343.5486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13331</v>
      </c>
      <c r="E12" s="11">
        <v>13401</v>
      </c>
      <c r="F12" s="19">
        <f>(E12-D12)*10</f>
        <v>700</v>
      </c>
      <c r="G12" s="7">
        <v>0</v>
      </c>
      <c r="H12" s="7">
        <v>0</v>
      </c>
      <c r="I12" s="7">
        <f aca="true" t="shared" si="1" ref="I12:I17">F12-G12-H12</f>
        <v>700</v>
      </c>
      <c r="J12" s="6">
        <f t="shared" si="0"/>
        <v>0.11855886617075187</v>
      </c>
    </row>
    <row r="13" spans="1:10" ht="15">
      <c r="A13" s="27"/>
      <c r="B13" s="3" t="s">
        <v>16</v>
      </c>
      <c r="C13" s="7"/>
      <c r="D13" s="11">
        <v>9226</v>
      </c>
      <c r="E13" s="11">
        <v>9271</v>
      </c>
      <c r="F13" s="19">
        <f>(E13-D13)*10</f>
        <v>450</v>
      </c>
      <c r="G13" s="7">
        <v>0</v>
      </c>
      <c r="H13" s="7">
        <v>0</v>
      </c>
      <c r="I13" s="7">
        <f t="shared" si="1"/>
        <v>450</v>
      </c>
      <c r="J13" s="6">
        <f t="shared" si="0"/>
        <v>0.07621641396691192</v>
      </c>
    </row>
    <row r="14" spans="1:10" ht="15">
      <c r="A14" s="27"/>
      <c r="B14" s="3" t="s">
        <v>17</v>
      </c>
      <c r="C14" s="7"/>
      <c r="D14" s="11">
        <v>14454</v>
      </c>
      <c r="E14" s="11">
        <v>14583</v>
      </c>
      <c r="F14" s="6">
        <f>(E14-D14)*10</f>
        <v>1290</v>
      </c>
      <c r="G14" s="7">
        <v>0</v>
      </c>
      <c r="H14" s="7">
        <v>0</v>
      </c>
      <c r="I14" s="7">
        <f t="shared" si="1"/>
        <v>1290</v>
      </c>
      <c r="J14" s="6">
        <f t="shared" si="0"/>
        <v>0.21848705337181415</v>
      </c>
    </row>
    <row r="15" spans="1:10" ht="15">
      <c r="A15" s="27"/>
      <c r="B15" s="3" t="s">
        <v>18</v>
      </c>
      <c r="C15" s="7"/>
      <c r="D15" s="11">
        <f>11461</f>
        <v>11461</v>
      </c>
      <c r="E15" s="11">
        <v>11582</v>
      </c>
      <c r="F15" s="6">
        <f>(E15-D15)*10</f>
        <v>1210</v>
      </c>
      <c r="G15" s="7">
        <v>0</v>
      </c>
      <c r="H15" s="7">
        <v>0</v>
      </c>
      <c r="I15" s="7">
        <f t="shared" si="1"/>
        <v>1210</v>
      </c>
      <c r="J15" s="6">
        <f t="shared" si="0"/>
        <v>0.20493746866658538</v>
      </c>
    </row>
    <row r="16" spans="1:12" ht="15">
      <c r="A16" s="27"/>
      <c r="B16" s="3" t="s">
        <v>23</v>
      </c>
      <c r="C16" s="7"/>
      <c r="D16" s="11">
        <v>2874</v>
      </c>
      <c r="E16" s="11">
        <v>2924</v>
      </c>
      <c r="F16" s="6">
        <f>(E16-D16)*1</f>
        <v>50</v>
      </c>
      <c r="G16" s="7">
        <v>0</v>
      </c>
      <c r="H16" s="7">
        <v>0</v>
      </c>
      <c r="I16" s="7">
        <f t="shared" si="1"/>
        <v>50</v>
      </c>
      <c r="J16" s="6">
        <f t="shared" si="0"/>
        <v>0.00846849044076799</v>
      </c>
      <c r="L16" s="17"/>
    </row>
    <row r="17" spans="1:12" ht="15">
      <c r="A17" s="27"/>
      <c r="B17" s="3" t="s">
        <v>24</v>
      </c>
      <c r="C17" s="7"/>
      <c r="D17" s="11">
        <v>2874</v>
      </c>
      <c r="E17" s="11">
        <v>2924</v>
      </c>
      <c r="F17" s="6">
        <f>(E17-D17)*1</f>
        <v>50</v>
      </c>
      <c r="G17" s="7">
        <v>0</v>
      </c>
      <c r="H17" s="7">
        <v>0</v>
      </c>
      <c r="I17" s="7">
        <f t="shared" si="1"/>
        <v>50</v>
      </c>
      <c r="J17" s="6">
        <f t="shared" si="0"/>
        <v>0.00846849044076799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3750</v>
      </c>
      <c r="G18" s="5">
        <f>SUM(G12:G17)</f>
        <v>0</v>
      </c>
      <c r="H18" s="5">
        <f>SUM(H12:H17)</f>
        <v>0</v>
      </c>
      <c r="I18" s="5">
        <f>SUM(I12:I17)</f>
        <v>3750</v>
      </c>
      <c r="J18" s="6">
        <f t="shared" si="0"/>
        <v>0.6351367830575994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2040</v>
      </c>
      <c r="G19" s="16">
        <f t="shared" si="2"/>
        <v>0</v>
      </c>
      <c r="H19" s="16">
        <f t="shared" si="2"/>
        <v>0</v>
      </c>
      <c r="I19" s="16">
        <f t="shared" si="2"/>
        <v>2040</v>
      </c>
      <c r="J19" s="6">
        <f t="shared" si="0"/>
        <v>0.34551440998333405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1710</v>
      </c>
      <c r="G20" s="14">
        <f t="shared" si="2"/>
        <v>0</v>
      </c>
      <c r="H20" s="14">
        <f t="shared" si="2"/>
        <v>0</v>
      </c>
      <c r="I20" s="14">
        <f t="shared" si="2"/>
        <v>1710</v>
      </c>
      <c r="J20" s="6">
        <f t="shared" si="0"/>
        <v>0.2896223730742653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2:H3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A12:A18"/>
    <mergeCell ref="I2:I3"/>
    <mergeCell ref="G6:G7"/>
    <mergeCell ref="H6:H7"/>
    <mergeCell ref="A2:A3"/>
    <mergeCell ref="B2:B3"/>
    <mergeCell ref="C2:C3"/>
    <mergeCell ref="D2:E2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14" sqref="C14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46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v>36.38</v>
      </c>
      <c r="G8" s="24">
        <v>28.553330000000003</v>
      </c>
      <c r="H8" s="24">
        <v>0</v>
      </c>
      <c r="I8" s="7">
        <v>1.15749612</v>
      </c>
      <c r="J8" s="6">
        <v>0.00019604489654892078</v>
      </c>
    </row>
    <row r="9" spans="1:10" ht="15">
      <c r="A9" s="2">
        <v>2</v>
      </c>
      <c r="B9" s="3" t="s">
        <v>32</v>
      </c>
      <c r="C9" s="6"/>
      <c r="D9" s="8"/>
      <c r="E9" s="8"/>
      <c r="F9" s="6">
        <v>532.9</v>
      </c>
      <c r="G9" s="25">
        <v>597.35</v>
      </c>
      <c r="H9" s="7">
        <v>0</v>
      </c>
      <c r="I9" s="7">
        <v>-64.45000000000005</v>
      </c>
      <c r="J9" s="6">
        <v>-0.010915884178149949</v>
      </c>
    </row>
    <row r="10" spans="1:10" ht="15">
      <c r="A10" s="2">
        <v>3</v>
      </c>
      <c r="B10" s="3" t="s">
        <v>33</v>
      </c>
      <c r="C10" s="7" t="s">
        <v>47</v>
      </c>
      <c r="D10" s="8"/>
      <c r="E10" s="8"/>
      <c r="F10" s="5">
        <v>704</v>
      </c>
      <c r="G10" s="25">
        <v>688.9499999999999</v>
      </c>
      <c r="H10" s="7">
        <v>0</v>
      </c>
      <c r="I10" s="7">
        <v>15.050000000000068</v>
      </c>
      <c r="J10" s="6">
        <v>0.0025490156226711767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v>1236.9</v>
      </c>
      <c r="G11" s="25">
        <v>1281.4499999999998</v>
      </c>
      <c r="H11" s="7">
        <v>0</v>
      </c>
      <c r="I11" s="7">
        <v>0</v>
      </c>
      <c r="J11" s="6">
        <v>0</v>
      </c>
    </row>
    <row r="12" spans="1:10" ht="15">
      <c r="A12" s="26">
        <v>5</v>
      </c>
      <c r="B12" s="3" t="s">
        <v>15</v>
      </c>
      <c r="C12" s="7"/>
      <c r="D12" s="11">
        <v>13908</v>
      </c>
      <c r="E12" s="11">
        <v>13974</v>
      </c>
      <c r="F12" s="19">
        <v>660</v>
      </c>
      <c r="G12" s="7">
        <v>0</v>
      </c>
      <c r="H12" s="7">
        <v>0</v>
      </c>
      <c r="I12" s="7">
        <v>660</v>
      </c>
      <c r="J12" s="6">
        <v>0.11178407381813747</v>
      </c>
    </row>
    <row r="13" spans="1:10" ht="15">
      <c r="A13" s="27"/>
      <c r="B13" s="3" t="s">
        <v>16</v>
      </c>
      <c r="C13" s="7"/>
      <c r="D13" s="11">
        <v>9556</v>
      </c>
      <c r="E13" s="11">
        <v>9602</v>
      </c>
      <c r="F13" s="19">
        <v>460</v>
      </c>
      <c r="G13" s="7">
        <v>0</v>
      </c>
      <c r="H13" s="7">
        <v>0</v>
      </c>
      <c r="I13" s="7">
        <v>460</v>
      </c>
      <c r="J13" s="6">
        <v>0.07791011205506551</v>
      </c>
    </row>
    <row r="14" spans="1:10" ht="15">
      <c r="A14" s="27"/>
      <c r="B14" s="3" t="s">
        <v>17</v>
      </c>
      <c r="C14" s="7"/>
      <c r="D14" s="11">
        <v>15469</v>
      </c>
      <c r="E14" s="11">
        <v>15570</v>
      </c>
      <c r="F14" s="6">
        <v>1010</v>
      </c>
      <c r="G14" s="7">
        <v>0</v>
      </c>
      <c r="H14" s="7">
        <v>0</v>
      </c>
      <c r="I14" s="7">
        <v>1010</v>
      </c>
      <c r="J14" s="6">
        <v>0.1710635069035134</v>
      </c>
    </row>
    <row r="15" spans="1:10" ht="15">
      <c r="A15" s="27"/>
      <c r="B15" s="3" t="s">
        <v>18</v>
      </c>
      <c r="C15" s="7"/>
      <c r="D15" s="11">
        <v>12469</v>
      </c>
      <c r="E15" s="11">
        <v>12577</v>
      </c>
      <c r="F15" s="6">
        <v>1080</v>
      </c>
      <c r="G15" s="7">
        <v>0</v>
      </c>
      <c r="H15" s="7">
        <v>0</v>
      </c>
      <c r="I15" s="7">
        <v>1080</v>
      </c>
      <c r="J15" s="6">
        <v>0.1829193935205886</v>
      </c>
    </row>
    <row r="16" spans="1:12" ht="15">
      <c r="A16" s="27"/>
      <c r="B16" s="3" t="s">
        <v>23</v>
      </c>
      <c r="C16" s="7"/>
      <c r="D16" s="11">
        <v>3247</v>
      </c>
      <c r="E16" s="11">
        <v>3297</v>
      </c>
      <c r="F16" s="6">
        <v>50</v>
      </c>
      <c r="G16" s="7">
        <v>0</v>
      </c>
      <c r="H16" s="7">
        <v>0</v>
      </c>
      <c r="I16" s="7">
        <v>50</v>
      </c>
      <c r="J16" s="6">
        <v>0.00846849044076799</v>
      </c>
      <c r="L16" s="17"/>
    </row>
    <row r="17" spans="1:12" ht="15">
      <c r="A17" s="27"/>
      <c r="B17" s="3" t="s">
        <v>24</v>
      </c>
      <c r="C17" s="7"/>
      <c r="D17" s="11">
        <v>3246</v>
      </c>
      <c r="E17" s="11">
        <v>3297</v>
      </c>
      <c r="F17" s="6">
        <v>51</v>
      </c>
      <c r="G17" s="7">
        <v>0</v>
      </c>
      <c r="H17" s="7">
        <v>0</v>
      </c>
      <c r="I17" s="7">
        <v>51</v>
      </c>
      <c r="J17" s="6">
        <v>0.008637860249583351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v>3311</v>
      </c>
      <c r="G18" s="5">
        <v>0</v>
      </c>
      <c r="H18" s="5">
        <v>0</v>
      </c>
      <c r="I18" s="5">
        <v>3311</v>
      </c>
      <c r="J18" s="6">
        <v>0.5607834369876563</v>
      </c>
    </row>
    <row r="19" spans="1:10" ht="15">
      <c r="A19" s="1"/>
      <c r="B19" s="1"/>
      <c r="C19" s="1"/>
      <c r="D19" s="1"/>
      <c r="E19" s="1" t="s">
        <v>20</v>
      </c>
      <c r="F19" s="16">
        <v>1720</v>
      </c>
      <c r="G19" s="16">
        <v>0</v>
      </c>
      <c r="H19" s="16">
        <v>0</v>
      </c>
      <c r="I19" s="16">
        <v>1720</v>
      </c>
      <c r="J19" s="6">
        <v>0.29131607116241887</v>
      </c>
    </row>
    <row r="20" spans="1:10" ht="15">
      <c r="A20" s="1"/>
      <c r="B20" s="1"/>
      <c r="C20" s="1"/>
      <c r="D20" s="1"/>
      <c r="E20" s="1" t="s">
        <v>21</v>
      </c>
      <c r="F20" s="14">
        <v>1591</v>
      </c>
      <c r="G20" s="14">
        <v>0</v>
      </c>
      <c r="H20" s="14">
        <v>0</v>
      </c>
      <c r="I20" s="14">
        <v>1591</v>
      </c>
      <c r="J20" s="6">
        <v>0.26946736582523745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6:H7"/>
    <mergeCell ref="I6:I7"/>
    <mergeCell ref="J6:J7"/>
    <mergeCell ref="A12:A18"/>
    <mergeCell ref="A6:A7"/>
    <mergeCell ref="B6:B7"/>
    <mergeCell ref="C6:C7"/>
    <mergeCell ref="D6:E6"/>
    <mergeCell ref="F6:F7"/>
    <mergeCell ref="G6:G7"/>
    <mergeCell ref="H2:H3"/>
    <mergeCell ref="I2:I3"/>
    <mergeCell ref="J2:J3"/>
    <mergeCell ref="A5:J5"/>
    <mergeCell ref="A2:A3"/>
    <mergeCell ref="B2:B3"/>
    <mergeCell ref="C2:C3"/>
    <mergeCell ref="D2:E2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2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6" sqref="F6:F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21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48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v>38.23</v>
      </c>
      <c r="G8" s="24">
        <v>28.904660000000003</v>
      </c>
      <c r="H8" s="24">
        <v>0</v>
      </c>
      <c r="I8" s="7">
        <v>1.15749612</v>
      </c>
      <c r="J8" s="6">
        <v>0.00019604489654892078</v>
      </c>
    </row>
    <row r="9" spans="1:10" ht="15">
      <c r="A9" s="2">
        <v>2</v>
      </c>
      <c r="B9" s="3" t="s">
        <v>32</v>
      </c>
      <c r="C9" s="6"/>
      <c r="D9" s="8"/>
      <c r="E9" s="8"/>
      <c r="F9" s="6">
        <v>526.7</v>
      </c>
      <c r="G9" s="25">
        <v>604.7</v>
      </c>
      <c r="H9" s="7">
        <v>0</v>
      </c>
      <c r="I9" s="7">
        <v>-78</v>
      </c>
      <c r="J9" s="6">
        <v>-0.013210845087598065</v>
      </c>
    </row>
    <row r="10" spans="1:10" ht="15">
      <c r="A10" s="2">
        <v>3</v>
      </c>
      <c r="B10" s="3" t="s">
        <v>33</v>
      </c>
      <c r="C10" s="7" t="s">
        <v>49</v>
      </c>
      <c r="D10" s="8"/>
      <c r="E10" s="8"/>
      <c r="F10" s="5">
        <v>723.385</v>
      </c>
      <c r="G10" s="25">
        <v>753.18</v>
      </c>
      <c r="H10" s="7">
        <v>0</v>
      </c>
      <c r="I10" s="7">
        <v>-29.79499999999996</v>
      </c>
      <c r="J10" s="6">
        <v>-0.005046373453653639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v>1250.085</v>
      </c>
      <c r="G11" s="25">
        <v>1357.8799999999999</v>
      </c>
      <c r="H11" s="7">
        <v>0</v>
      </c>
      <c r="I11" s="7">
        <v>0</v>
      </c>
      <c r="J11" s="6">
        <v>0</v>
      </c>
    </row>
    <row r="12" spans="1:10" ht="15">
      <c r="A12" s="26">
        <v>5</v>
      </c>
      <c r="B12" s="3" t="s">
        <v>15</v>
      </c>
      <c r="C12" s="7"/>
      <c r="D12" s="11">
        <v>13974</v>
      </c>
      <c r="E12" s="11">
        <v>14046</v>
      </c>
      <c r="F12" s="19">
        <v>720</v>
      </c>
      <c r="G12" s="7">
        <v>0</v>
      </c>
      <c r="H12" s="7">
        <v>0</v>
      </c>
      <c r="I12" s="7">
        <v>720</v>
      </c>
      <c r="J12" s="6">
        <v>0.12194626234705906</v>
      </c>
    </row>
    <row r="13" spans="1:10" ht="15">
      <c r="A13" s="27"/>
      <c r="B13" s="3" t="s">
        <v>16</v>
      </c>
      <c r="C13" s="7"/>
      <c r="D13" s="11">
        <v>9602</v>
      </c>
      <c r="E13" s="11">
        <v>9642</v>
      </c>
      <c r="F13" s="19">
        <v>400</v>
      </c>
      <c r="G13" s="7">
        <v>0</v>
      </c>
      <c r="H13" s="7">
        <v>0</v>
      </c>
      <c r="I13" s="7">
        <v>400</v>
      </c>
      <c r="J13" s="6">
        <v>0.06774792352614392</v>
      </c>
    </row>
    <row r="14" spans="1:10" ht="15">
      <c r="A14" s="27"/>
      <c r="B14" s="3" t="s">
        <v>17</v>
      </c>
      <c r="C14" s="7"/>
      <c r="D14" s="11">
        <v>15570</v>
      </c>
      <c r="E14" s="11">
        <v>15689</v>
      </c>
      <c r="F14" s="6">
        <v>1190</v>
      </c>
      <c r="G14" s="7">
        <v>0</v>
      </c>
      <c r="H14" s="7">
        <v>0</v>
      </c>
      <c r="I14" s="7">
        <v>1190</v>
      </c>
      <c r="J14" s="6">
        <v>0.20155007249027818</v>
      </c>
    </row>
    <row r="15" spans="1:10" ht="15">
      <c r="A15" s="27"/>
      <c r="B15" s="3" t="s">
        <v>18</v>
      </c>
      <c r="C15" s="7"/>
      <c r="D15" s="11">
        <v>12577</v>
      </c>
      <c r="E15" s="11">
        <v>12658</v>
      </c>
      <c r="F15" s="6">
        <v>810</v>
      </c>
      <c r="G15" s="7">
        <v>0</v>
      </c>
      <c r="H15" s="7">
        <v>0</v>
      </c>
      <c r="I15" s="7">
        <v>810</v>
      </c>
      <c r="J15" s="6">
        <v>0.13718954514044146</v>
      </c>
    </row>
    <row r="16" spans="1:12" ht="15">
      <c r="A16" s="27"/>
      <c r="B16" s="3" t="s">
        <v>23</v>
      </c>
      <c r="C16" s="7"/>
      <c r="D16" s="11">
        <v>3297</v>
      </c>
      <c r="E16" s="11">
        <v>3354</v>
      </c>
      <c r="F16" s="6">
        <v>57</v>
      </c>
      <c r="G16" s="7">
        <v>0</v>
      </c>
      <c r="H16" s="7">
        <v>0</v>
      </c>
      <c r="I16" s="7">
        <v>57</v>
      </c>
      <c r="J16" s="6">
        <v>0.00965407910247551</v>
      </c>
      <c r="L16" s="17"/>
    </row>
    <row r="17" spans="1:12" ht="15">
      <c r="A17" s="27"/>
      <c r="B17" s="3" t="s">
        <v>24</v>
      </c>
      <c r="C17" s="7"/>
      <c r="D17" s="11">
        <v>3297</v>
      </c>
      <c r="E17" s="11">
        <v>3353</v>
      </c>
      <c r="F17" s="6">
        <v>56</v>
      </c>
      <c r="G17" s="7">
        <v>0</v>
      </c>
      <c r="H17" s="7">
        <v>0</v>
      </c>
      <c r="I17" s="7">
        <v>56</v>
      </c>
      <c r="J17" s="6">
        <v>0.00948470929366015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v>3233</v>
      </c>
      <c r="G18" s="5">
        <v>0</v>
      </c>
      <c r="H18" s="5">
        <v>0</v>
      </c>
      <c r="I18" s="5">
        <v>3233</v>
      </c>
      <c r="J18" s="6">
        <v>0.5475725919000582</v>
      </c>
    </row>
    <row r="19" spans="1:10" ht="15">
      <c r="A19" s="1"/>
      <c r="B19" s="1"/>
      <c r="C19" s="1"/>
      <c r="D19" s="1"/>
      <c r="E19" s="1" t="s">
        <v>20</v>
      </c>
      <c r="F19" s="16">
        <v>1967</v>
      </c>
      <c r="G19" s="16">
        <v>0</v>
      </c>
      <c r="H19" s="16">
        <v>0</v>
      </c>
      <c r="I19" s="16">
        <v>1967</v>
      </c>
      <c r="J19" s="6">
        <v>0.33315041393981276</v>
      </c>
    </row>
    <row r="20" spans="1:10" ht="15">
      <c r="A20" s="1"/>
      <c r="B20" s="1"/>
      <c r="C20" s="1"/>
      <c r="D20" s="1"/>
      <c r="E20" s="1" t="s">
        <v>21</v>
      </c>
      <c r="F20" s="14">
        <v>1266</v>
      </c>
      <c r="G20" s="14">
        <v>0</v>
      </c>
      <c r="H20" s="14">
        <v>0</v>
      </c>
      <c r="I20" s="14">
        <v>1266</v>
      </c>
      <c r="J20" s="6">
        <v>0.2144221779602455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6:H7"/>
    <mergeCell ref="I6:I7"/>
    <mergeCell ref="J6:J7"/>
    <mergeCell ref="A12:A18"/>
    <mergeCell ref="A6:A7"/>
    <mergeCell ref="B6:B7"/>
    <mergeCell ref="C6:C7"/>
    <mergeCell ref="D6:E6"/>
    <mergeCell ref="F6:F7"/>
    <mergeCell ref="G6:G7"/>
    <mergeCell ref="H2:H3"/>
    <mergeCell ref="I2:I3"/>
    <mergeCell ref="J2:J3"/>
    <mergeCell ref="A5:J5"/>
    <mergeCell ref="A2:A3"/>
    <mergeCell ref="B2:B3"/>
    <mergeCell ref="C2:C3"/>
    <mergeCell ref="D2:E2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6" sqref="D6:E6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21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50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40.68</f>
        <v>40.68</v>
      </c>
      <c r="G8" s="24">
        <f>G9*0.0478</f>
        <v>28.872634</v>
      </c>
      <c r="H8" s="24">
        <v>0</v>
      </c>
      <c r="I8" s="7">
        <f>24.2154*0.0478</f>
        <v>1.15749612</v>
      </c>
      <c r="J8" s="6">
        <f aca="true" t="shared" si="0" ref="J8:J20">I8/5904.24</f>
        <v>0.00019604489654892078</v>
      </c>
    </row>
    <row r="9" spans="1:10" ht="15">
      <c r="A9" s="2">
        <v>2</v>
      </c>
      <c r="B9" s="3" t="s">
        <v>32</v>
      </c>
      <c r="C9" s="6"/>
      <c r="D9" s="8"/>
      <c r="E9" s="8"/>
      <c r="F9" s="6">
        <f>544.7</f>
        <v>544.7</v>
      </c>
      <c r="G9" s="25">
        <f>268.67+314.06+21.3</f>
        <v>604.03</v>
      </c>
      <c r="H9" s="7">
        <v>0</v>
      </c>
      <c r="I9" s="7">
        <f>F9-G9-H9</f>
        <v>-59.32999999999993</v>
      </c>
      <c r="J9" s="6">
        <f>I9/5904.24</f>
        <v>-0.010048710757015286</v>
      </c>
    </row>
    <row r="10" spans="1:10" ht="15">
      <c r="A10" s="2">
        <v>3</v>
      </c>
      <c r="B10" s="3" t="s">
        <v>33</v>
      </c>
      <c r="C10" s="7" t="s">
        <v>51</v>
      </c>
      <c r="D10" s="8"/>
      <c r="E10" s="8"/>
      <c r="F10" s="5">
        <f>179.496+800</f>
        <v>979.496</v>
      </c>
      <c r="G10" s="25">
        <f>310.4+449.42+16.77</f>
        <v>776.5899999999999</v>
      </c>
      <c r="H10" s="7">
        <v>0</v>
      </c>
      <c r="I10" s="7">
        <f>24.2154</f>
        <v>24.2154</v>
      </c>
      <c r="J10" s="6">
        <f t="shared" si="0"/>
        <v>0.004101357668387464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f>F9+F10</f>
        <v>1524.196</v>
      </c>
      <c r="G11" s="25">
        <f>496.16+697.53+25.27+94.12+66.86+0.68</f>
        <v>1380.62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14046</v>
      </c>
      <c r="E12" s="11">
        <v>14089</v>
      </c>
      <c r="F12" s="19">
        <f>(E12-D12)*10</f>
        <v>430</v>
      </c>
      <c r="G12" s="7">
        <v>0</v>
      </c>
      <c r="H12" s="7">
        <v>0</v>
      </c>
      <c r="I12" s="7">
        <f aca="true" t="shared" si="1" ref="I12:I17">F12-G12-H12</f>
        <v>430</v>
      </c>
      <c r="J12" s="6">
        <f t="shared" si="0"/>
        <v>0.07282901779060472</v>
      </c>
    </row>
    <row r="13" spans="1:10" ht="15">
      <c r="A13" s="27"/>
      <c r="B13" s="3" t="s">
        <v>16</v>
      </c>
      <c r="C13" s="7"/>
      <c r="D13" s="11">
        <v>9642</v>
      </c>
      <c r="E13" s="11">
        <v>9663</v>
      </c>
      <c r="F13" s="19">
        <f>(E13-D13)*10</f>
        <v>210</v>
      </c>
      <c r="G13" s="7">
        <v>0</v>
      </c>
      <c r="H13" s="7">
        <v>0</v>
      </c>
      <c r="I13" s="7">
        <f t="shared" si="1"/>
        <v>210</v>
      </c>
      <c r="J13" s="6">
        <f t="shared" si="0"/>
        <v>0.035567659851225564</v>
      </c>
    </row>
    <row r="14" spans="1:10" ht="15">
      <c r="A14" s="27"/>
      <c r="B14" s="3" t="s">
        <v>17</v>
      </c>
      <c r="C14" s="7"/>
      <c r="D14" s="11">
        <v>15689</v>
      </c>
      <c r="E14" s="11">
        <v>15760</v>
      </c>
      <c r="F14" s="6">
        <f>(E14-D14)*10</f>
        <v>710</v>
      </c>
      <c r="G14" s="7">
        <v>0</v>
      </c>
      <c r="H14" s="7">
        <v>0</v>
      </c>
      <c r="I14" s="7">
        <f t="shared" si="1"/>
        <v>710</v>
      </c>
      <c r="J14" s="6">
        <f t="shared" si="0"/>
        <v>0.12025256425890547</v>
      </c>
    </row>
    <row r="15" spans="1:10" ht="15">
      <c r="A15" s="27"/>
      <c r="B15" s="3" t="s">
        <v>18</v>
      </c>
      <c r="C15" s="7"/>
      <c r="D15" s="11">
        <v>12658</v>
      </c>
      <c r="E15" s="11">
        <v>12670</v>
      </c>
      <c r="F15" s="6">
        <f>(E15-D15)*10</f>
        <v>120</v>
      </c>
      <c r="G15" s="7">
        <v>0</v>
      </c>
      <c r="H15" s="7">
        <v>0</v>
      </c>
      <c r="I15" s="7">
        <f t="shared" si="1"/>
        <v>120</v>
      </c>
      <c r="J15" s="6">
        <f t="shared" si="0"/>
        <v>0.02032437705784318</v>
      </c>
    </row>
    <row r="16" spans="1:12" ht="15">
      <c r="A16" s="27"/>
      <c r="B16" s="3" t="s">
        <v>23</v>
      </c>
      <c r="C16" s="7"/>
      <c r="D16" s="11">
        <v>3354</v>
      </c>
      <c r="E16" s="11">
        <v>3379</v>
      </c>
      <c r="F16" s="6">
        <f>(E16-D16)*1</f>
        <v>25</v>
      </c>
      <c r="G16" s="7">
        <v>0</v>
      </c>
      <c r="H16" s="7">
        <v>0</v>
      </c>
      <c r="I16" s="7">
        <f t="shared" si="1"/>
        <v>25</v>
      </c>
      <c r="J16" s="6">
        <f t="shared" si="0"/>
        <v>0.004234245220383995</v>
      </c>
      <c r="L16" s="17"/>
    </row>
    <row r="17" spans="1:12" ht="15">
      <c r="A17" s="27"/>
      <c r="B17" s="3" t="s">
        <v>24</v>
      </c>
      <c r="C17" s="7"/>
      <c r="D17" s="11">
        <v>3353</v>
      </c>
      <c r="E17" s="11">
        <v>3379</v>
      </c>
      <c r="F17" s="6">
        <f>(E17-D17)*1</f>
        <v>26</v>
      </c>
      <c r="G17" s="7">
        <v>0</v>
      </c>
      <c r="H17" s="7">
        <v>0</v>
      </c>
      <c r="I17" s="7">
        <f t="shared" si="1"/>
        <v>26</v>
      </c>
      <c r="J17" s="6">
        <f t="shared" si="0"/>
        <v>0.004403615029199355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1521</v>
      </c>
      <c r="G18" s="5">
        <f>SUM(G12:G17)</f>
        <v>0</v>
      </c>
      <c r="H18" s="5">
        <f>SUM(H12:H17)</f>
        <v>0</v>
      </c>
      <c r="I18" s="5">
        <f>SUM(I12:I17)</f>
        <v>1521</v>
      </c>
      <c r="J18" s="6">
        <f t="shared" si="0"/>
        <v>0.2576114792081623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1165</v>
      </c>
      <c r="G19" s="16">
        <f t="shared" si="2"/>
        <v>0</v>
      </c>
      <c r="H19" s="16">
        <f t="shared" si="2"/>
        <v>0</v>
      </c>
      <c r="I19" s="16">
        <f t="shared" si="2"/>
        <v>1165</v>
      </c>
      <c r="J19" s="6">
        <f t="shared" si="0"/>
        <v>0.1973158272698942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356</v>
      </c>
      <c r="G20" s="14">
        <f t="shared" si="2"/>
        <v>0</v>
      </c>
      <c r="H20" s="14">
        <f t="shared" si="2"/>
        <v>0</v>
      </c>
      <c r="I20" s="14">
        <f t="shared" si="2"/>
        <v>356</v>
      </c>
      <c r="J20" s="6">
        <f t="shared" si="0"/>
        <v>0.060295651938268094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2:H3"/>
    <mergeCell ref="I2:I3"/>
    <mergeCell ref="J2:J3"/>
    <mergeCell ref="A5:J5"/>
    <mergeCell ref="A2:A3"/>
    <mergeCell ref="B2:B3"/>
    <mergeCell ref="C2:C3"/>
    <mergeCell ref="D2:E2"/>
    <mergeCell ref="F2:F3"/>
    <mergeCell ref="G2:G3"/>
    <mergeCell ref="H6:H7"/>
    <mergeCell ref="I6:I7"/>
    <mergeCell ref="J6:J7"/>
    <mergeCell ref="A12:A18"/>
    <mergeCell ref="A6:A7"/>
    <mergeCell ref="B6:B7"/>
    <mergeCell ref="C6:C7"/>
    <mergeCell ref="D6:E6"/>
    <mergeCell ref="F6:F7"/>
    <mergeCell ref="G6:G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F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8" sqref="J8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27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41.97</f>
        <v>41.97</v>
      </c>
      <c r="G8" s="24">
        <f>G9*0.0478</f>
        <v>28.079154000000003</v>
      </c>
      <c r="H8" s="24">
        <v>0</v>
      </c>
      <c r="I8" s="7">
        <f>24.2154*0.0478</f>
        <v>1.15749612</v>
      </c>
      <c r="J8" s="6">
        <f aca="true" t="shared" si="0" ref="J8:J20">I8/5904.24</f>
        <v>0.00019604489654892078</v>
      </c>
    </row>
    <row r="9" spans="1:10" ht="15">
      <c r="A9" s="2">
        <v>2</v>
      </c>
      <c r="B9" s="3" t="s">
        <v>9</v>
      </c>
      <c r="C9" s="6"/>
      <c r="D9" s="8"/>
      <c r="E9" s="8"/>
      <c r="F9" s="6">
        <f>554.5</f>
        <v>554.5</v>
      </c>
      <c r="G9" s="5">
        <f>288.72+269.21+29.5</f>
        <v>587.4300000000001</v>
      </c>
      <c r="H9" s="7">
        <v>0</v>
      </c>
      <c r="I9" s="7">
        <f>F9-G9-H9</f>
        <v>-32.930000000000064</v>
      </c>
      <c r="J9" s="6">
        <f t="shared" si="0"/>
        <v>-0.005577347804289809</v>
      </c>
    </row>
    <row r="10" spans="1:10" ht="15">
      <c r="A10" s="2">
        <v>3</v>
      </c>
      <c r="B10" s="3" t="s">
        <v>19</v>
      </c>
      <c r="C10" s="7" t="s">
        <v>28</v>
      </c>
      <c r="D10" s="8"/>
      <c r="E10" s="8"/>
      <c r="F10" s="5">
        <f>54439-53664</f>
        <v>775</v>
      </c>
      <c r="G10" s="5">
        <f>354.05+365.09+25.34</f>
        <v>744.48</v>
      </c>
      <c r="H10" s="7">
        <v>0</v>
      </c>
      <c r="I10" s="7">
        <f>24.2154</f>
        <v>24.2154</v>
      </c>
      <c r="J10" s="6">
        <f t="shared" si="0"/>
        <v>0.004101357668387464</v>
      </c>
    </row>
    <row r="11" spans="1:10" ht="15">
      <c r="A11" s="2">
        <v>4</v>
      </c>
      <c r="B11" s="3" t="s">
        <v>10</v>
      </c>
      <c r="C11" s="7"/>
      <c r="D11" s="8"/>
      <c r="E11" s="8"/>
      <c r="F11" s="5">
        <f>F9+F10</f>
        <v>1329.5</v>
      </c>
      <c r="G11" s="5">
        <f>558.18+600.56+29.76+66.72+62.28+4.71</f>
        <v>1322.2099999999998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13401</v>
      </c>
      <c r="E12" s="11">
        <v>13477</v>
      </c>
      <c r="F12" s="19">
        <f>(E12-D12)*10</f>
        <v>760</v>
      </c>
      <c r="G12" s="7">
        <v>0</v>
      </c>
      <c r="H12" s="7">
        <v>0</v>
      </c>
      <c r="I12" s="7">
        <f aca="true" t="shared" si="1" ref="I12:I17">F12-G12-H12</f>
        <v>760</v>
      </c>
      <c r="J12" s="6">
        <f t="shared" si="0"/>
        <v>0.12872105469967346</v>
      </c>
    </row>
    <row r="13" spans="1:10" ht="15">
      <c r="A13" s="27"/>
      <c r="B13" s="3" t="s">
        <v>16</v>
      </c>
      <c r="C13" s="7"/>
      <c r="D13" s="11">
        <v>9271</v>
      </c>
      <c r="E13" s="11">
        <v>9314</v>
      </c>
      <c r="F13" s="19">
        <f>(E13-D13)*10</f>
        <v>430</v>
      </c>
      <c r="G13" s="7">
        <v>0</v>
      </c>
      <c r="H13" s="7">
        <v>0</v>
      </c>
      <c r="I13" s="7">
        <f t="shared" si="1"/>
        <v>430</v>
      </c>
      <c r="J13" s="6">
        <f t="shared" si="0"/>
        <v>0.07282901779060472</v>
      </c>
    </row>
    <row r="14" spans="1:10" ht="15">
      <c r="A14" s="27"/>
      <c r="B14" s="3" t="s">
        <v>17</v>
      </c>
      <c r="C14" s="7"/>
      <c r="D14" s="11">
        <v>14583</v>
      </c>
      <c r="E14" s="11">
        <v>14700</v>
      </c>
      <c r="F14" s="6">
        <f>(E14-D14)*10</f>
        <v>1170</v>
      </c>
      <c r="G14" s="7">
        <v>0</v>
      </c>
      <c r="H14" s="7">
        <v>0</v>
      </c>
      <c r="I14" s="7">
        <f t="shared" si="1"/>
        <v>1170</v>
      </c>
      <c r="J14" s="6">
        <f t="shared" si="0"/>
        <v>0.198162676313971</v>
      </c>
    </row>
    <row r="15" spans="1:10" ht="15">
      <c r="A15" s="27"/>
      <c r="B15" s="3" t="s">
        <v>18</v>
      </c>
      <c r="C15" s="7"/>
      <c r="D15" s="11">
        <v>11582</v>
      </c>
      <c r="E15" s="11">
        <v>11678</v>
      </c>
      <c r="F15" s="6">
        <f>(E15-D15)*10</f>
        <v>960</v>
      </c>
      <c r="G15" s="7">
        <v>0</v>
      </c>
      <c r="H15" s="7">
        <v>0</v>
      </c>
      <c r="I15" s="7">
        <f t="shared" si="1"/>
        <v>960</v>
      </c>
      <c r="J15" s="6">
        <f t="shared" si="0"/>
        <v>0.16259501646274543</v>
      </c>
    </row>
    <row r="16" spans="1:12" ht="15">
      <c r="A16" s="27"/>
      <c r="B16" s="3" t="s">
        <v>23</v>
      </c>
      <c r="C16" s="7"/>
      <c r="D16" s="11">
        <v>2924</v>
      </c>
      <c r="E16" s="11">
        <v>2968</v>
      </c>
      <c r="F16" s="6">
        <f>(E16-D16)*1</f>
        <v>44</v>
      </c>
      <c r="G16" s="7">
        <v>0</v>
      </c>
      <c r="H16" s="7">
        <v>0</v>
      </c>
      <c r="I16" s="7">
        <f t="shared" si="1"/>
        <v>44</v>
      </c>
      <c r="J16" s="6">
        <f t="shared" si="0"/>
        <v>0.007452271587875832</v>
      </c>
      <c r="L16" s="17"/>
    </row>
    <row r="17" spans="1:12" ht="15">
      <c r="A17" s="27"/>
      <c r="B17" s="3" t="s">
        <v>24</v>
      </c>
      <c r="C17" s="7"/>
      <c r="D17" s="11">
        <v>2924</v>
      </c>
      <c r="E17" s="11">
        <v>2968</v>
      </c>
      <c r="F17" s="6">
        <f>(E17-D17)*1</f>
        <v>44</v>
      </c>
      <c r="G17" s="7">
        <v>0</v>
      </c>
      <c r="H17" s="7">
        <v>0</v>
      </c>
      <c r="I17" s="7">
        <f t="shared" si="1"/>
        <v>44</v>
      </c>
      <c r="J17" s="6">
        <f t="shared" si="0"/>
        <v>0.007452271587875832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3408</v>
      </c>
      <c r="G18" s="5">
        <f>SUM(G12:G17)</f>
        <v>0</v>
      </c>
      <c r="H18" s="5">
        <f>SUM(H12:H17)</f>
        <v>0</v>
      </c>
      <c r="I18" s="5">
        <f>SUM(I12:I17)</f>
        <v>3408</v>
      </c>
      <c r="J18" s="6">
        <f t="shared" si="0"/>
        <v>0.5772123084427463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1974</v>
      </c>
      <c r="G19" s="16">
        <f t="shared" si="2"/>
        <v>0</v>
      </c>
      <c r="H19" s="16">
        <f t="shared" si="2"/>
        <v>0</v>
      </c>
      <c r="I19" s="16">
        <f t="shared" si="2"/>
        <v>1974</v>
      </c>
      <c r="J19" s="6">
        <f t="shared" si="0"/>
        <v>0.3343360026015203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1434</v>
      </c>
      <c r="G20" s="14">
        <f t="shared" si="2"/>
        <v>0</v>
      </c>
      <c r="H20" s="14">
        <f t="shared" si="2"/>
        <v>0</v>
      </c>
      <c r="I20" s="14">
        <f t="shared" si="2"/>
        <v>1434</v>
      </c>
      <c r="J20" s="6">
        <f t="shared" si="0"/>
        <v>0.24287630584122596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A12:A18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29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41.43</f>
        <v>41.43</v>
      </c>
      <c r="G8" s="24">
        <f>G9*0.0478</f>
        <v>29.983520340000002</v>
      </c>
      <c r="H8" s="24">
        <v>0</v>
      </c>
      <c r="I8" s="24">
        <f>24.2154*0.0478</f>
        <v>1.15749612</v>
      </c>
      <c r="J8" s="6">
        <f aca="true" t="shared" si="0" ref="J8:J20">I8/5904.24</f>
        <v>0.00019604489654892078</v>
      </c>
    </row>
    <row r="9" spans="1:10" ht="15">
      <c r="A9" s="2">
        <v>2</v>
      </c>
      <c r="B9" s="3" t="s">
        <v>9</v>
      </c>
      <c r="C9" s="6"/>
      <c r="D9" s="8"/>
      <c r="E9" s="8"/>
      <c r="F9" s="6">
        <f>538.3</f>
        <v>538.3</v>
      </c>
      <c r="G9" s="5">
        <f>298.2103+304.96+24.1</f>
        <v>627.2703</v>
      </c>
      <c r="H9" s="7">
        <v>0</v>
      </c>
      <c r="I9" s="7">
        <f>F9-G9-H9</f>
        <v>-88.97030000000007</v>
      </c>
      <c r="J9" s="6">
        <f t="shared" si="0"/>
        <v>-0.015068882701245219</v>
      </c>
    </row>
    <row r="10" spans="1:10" ht="15">
      <c r="A10" s="2">
        <v>3</v>
      </c>
      <c r="B10" s="3" t="s">
        <v>19</v>
      </c>
      <c r="C10" s="7" t="s">
        <v>30</v>
      </c>
      <c r="D10" s="8"/>
      <c r="E10" s="8"/>
      <c r="F10" s="5">
        <f>694</f>
        <v>694</v>
      </c>
      <c r="G10" s="5">
        <f>354.05+353.77+20.11</f>
        <v>727.93</v>
      </c>
      <c r="H10" s="7">
        <v>0</v>
      </c>
      <c r="I10" s="7">
        <f>F10-G10-H10</f>
        <v>-33.92999999999995</v>
      </c>
      <c r="J10" s="6">
        <f t="shared" si="0"/>
        <v>-0.00574671761310515</v>
      </c>
    </row>
    <row r="11" spans="1:10" ht="15">
      <c r="A11" s="2">
        <v>4</v>
      </c>
      <c r="B11" s="3" t="s">
        <v>10</v>
      </c>
      <c r="C11" s="7"/>
      <c r="D11" s="8"/>
      <c r="E11" s="8"/>
      <c r="F11" s="5">
        <f>F9+F10</f>
        <v>1232.3</v>
      </c>
      <c r="G11" s="5">
        <f>558.18+620.69+24.57+77.3803+65.79</f>
        <v>1346.6102999999998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13477</v>
      </c>
      <c r="E12" s="11">
        <v>13535</v>
      </c>
      <c r="F12" s="19">
        <f>(E12-D12)*10</f>
        <v>580</v>
      </c>
      <c r="G12" s="7">
        <v>0</v>
      </c>
      <c r="H12" s="7">
        <v>0</v>
      </c>
      <c r="I12" s="7">
        <f aca="true" t="shared" si="1" ref="I12:I17">F12-G12-H12</f>
        <v>580</v>
      </c>
      <c r="J12" s="6">
        <f t="shared" si="0"/>
        <v>0.09823448911290869</v>
      </c>
    </row>
    <row r="13" spans="1:10" ht="15">
      <c r="A13" s="27"/>
      <c r="B13" s="3" t="s">
        <v>16</v>
      </c>
      <c r="C13" s="7"/>
      <c r="D13" s="11">
        <v>9314</v>
      </c>
      <c r="E13" s="11">
        <v>9347</v>
      </c>
      <c r="F13" s="19">
        <f>(E13-D13)*10</f>
        <v>330</v>
      </c>
      <c r="G13" s="7">
        <v>0</v>
      </c>
      <c r="H13" s="7">
        <v>0</v>
      </c>
      <c r="I13" s="7">
        <f t="shared" si="1"/>
        <v>330</v>
      </c>
      <c r="J13" s="6">
        <f t="shared" si="0"/>
        <v>0.055892036909068736</v>
      </c>
    </row>
    <row r="14" spans="1:10" ht="15">
      <c r="A14" s="27"/>
      <c r="B14" s="3" t="s">
        <v>17</v>
      </c>
      <c r="C14" s="7"/>
      <c r="D14" s="11">
        <v>14700</v>
      </c>
      <c r="E14" s="11">
        <v>14796</v>
      </c>
      <c r="F14" s="6">
        <f>(E14-D14)*10</f>
        <v>960</v>
      </c>
      <c r="G14" s="7">
        <v>0</v>
      </c>
      <c r="H14" s="7">
        <v>0</v>
      </c>
      <c r="I14" s="7">
        <f t="shared" si="1"/>
        <v>960</v>
      </c>
      <c r="J14" s="6">
        <f t="shared" si="0"/>
        <v>0.16259501646274543</v>
      </c>
    </row>
    <row r="15" spans="1:10" ht="15">
      <c r="A15" s="27"/>
      <c r="B15" s="3" t="s">
        <v>18</v>
      </c>
      <c r="C15" s="7"/>
      <c r="D15" s="11">
        <v>11678</v>
      </c>
      <c r="E15" s="11">
        <v>11783</v>
      </c>
      <c r="F15" s="6">
        <f>(E15-D15)*10</f>
        <v>1050</v>
      </c>
      <c r="G15" s="7">
        <v>0</v>
      </c>
      <c r="H15" s="7">
        <v>0</v>
      </c>
      <c r="I15" s="7">
        <f t="shared" si="1"/>
        <v>1050</v>
      </c>
      <c r="J15" s="6">
        <f t="shared" si="0"/>
        <v>0.17783829925612782</v>
      </c>
    </row>
    <row r="16" spans="1:12" ht="15">
      <c r="A16" s="27"/>
      <c r="B16" s="3" t="s">
        <v>23</v>
      </c>
      <c r="C16" s="7"/>
      <c r="D16" s="11">
        <v>2968</v>
      </c>
      <c r="E16" s="11">
        <v>3008</v>
      </c>
      <c r="F16" s="6">
        <f>(E16-D16)*1</f>
        <v>40</v>
      </c>
      <c r="G16" s="7">
        <v>0</v>
      </c>
      <c r="H16" s="7">
        <v>0</v>
      </c>
      <c r="I16" s="7">
        <f t="shared" si="1"/>
        <v>40</v>
      </c>
      <c r="J16" s="6">
        <f t="shared" si="0"/>
        <v>0.0067747923526143925</v>
      </c>
      <c r="L16" s="17"/>
    </row>
    <row r="17" spans="1:12" ht="15">
      <c r="A17" s="27"/>
      <c r="B17" s="3" t="s">
        <v>24</v>
      </c>
      <c r="C17" s="7"/>
      <c r="D17" s="11">
        <v>2968</v>
      </c>
      <c r="E17" s="11">
        <v>3007</v>
      </c>
      <c r="F17" s="6">
        <f>(E17-D17)*1</f>
        <v>39</v>
      </c>
      <c r="G17" s="7">
        <v>0</v>
      </c>
      <c r="H17" s="7">
        <v>0</v>
      </c>
      <c r="I17" s="7">
        <f t="shared" si="1"/>
        <v>39</v>
      </c>
      <c r="J17" s="6">
        <f t="shared" si="0"/>
        <v>0.006605422543799032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2999</v>
      </c>
      <c r="G18" s="5">
        <f>SUM(G12:G17)</f>
        <v>0</v>
      </c>
      <c r="H18" s="5">
        <f>SUM(H12:H17)</f>
        <v>0</v>
      </c>
      <c r="I18" s="5">
        <f>SUM(I12:I17)</f>
        <v>2999</v>
      </c>
      <c r="J18" s="6">
        <f t="shared" si="0"/>
        <v>0.507940056637264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1580</v>
      </c>
      <c r="G19" s="16">
        <f t="shared" si="2"/>
        <v>0</v>
      </c>
      <c r="H19" s="16">
        <f t="shared" si="2"/>
        <v>0</v>
      </c>
      <c r="I19" s="16">
        <f t="shared" si="2"/>
        <v>1580</v>
      </c>
      <c r="J19" s="6">
        <f t="shared" si="0"/>
        <v>0.2676042979282685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1419</v>
      </c>
      <c r="G20" s="14">
        <f t="shared" si="2"/>
        <v>0</v>
      </c>
      <c r="H20" s="14">
        <f t="shared" si="2"/>
        <v>0</v>
      </c>
      <c r="I20" s="14">
        <f t="shared" si="2"/>
        <v>1419</v>
      </c>
      <c r="J20" s="6">
        <f t="shared" si="0"/>
        <v>0.24033575870899557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2:H3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A12:A18"/>
    <mergeCell ref="I2:I3"/>
    <mergeCell ref="G6:G7"/>
    <mergeCell ref="H6:H7"/>
    <mergeCell ref="A2:A3"/>
    <mergeCell ref="B2:B3"/>
    <mergeCell ref="C2:C3"/>
    <mergeCell ref="D2:E2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5" sqref="A5:J5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31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41.74</f>
        <v>41.74</v>
      </c>
      <c r="G8" s="24">
        <f>G9*0.0478</f>
        <v>28.693384000000002</v>
      </c>
      <c r="H8" s="24">
        <v>0</v>
      </c>
      <c r="I8" s="7">
        <f>18.8342*0.0478</f>
        <v>0.90027476</v>
      </c>
      <c r="J8" s="6">
        <f aca="true" t="shared" si="0" ref="J8:J20">I8/5904.24</f>
        <v>0.00015247936398249393</v>
      </c>
    </row>
    <row r="9" spans="1:10" ht="15">
      <c r="A9" s="2">
        <v>2</v>
      </c>
      <c r="B9" s="3" t="s">
        <v>32</v>
      </c>
      <c r="C9" s="6"/>
      <c r="D9" s="8"/>
      <c r="E9" s="8"/>
      <c r="F9" s="6">
        <f>536.7</f>
        <v>536.7</v>
      </c>
      <c r="G9" s="5">
        <f>296.74+285.32+18.22</f>
        <v>600.28</v>
      </c>
      <c r="H9" s="7">
        <v>0</v>
      </c>
      <c r="I9" s="7">
        <f>F9-G9-H9</f>
        <v>-63.57999999999993</v>
      </c>
      <c r="J9" s="6">
        <f t="shared" si="0"/>
        <v>-0.010768532444480564</v>
      </c>
    </row>
    <row r="10" spans="1:10" ht="15">
      <c r="A10" s="2">
        <v>3</v>
      </c>
      <c r="B10" s="3" t="s">
        <v>33</v>
      </c>
      <c r="C10" s="7" t="s">
        <v>34</v>
      </c>
      <c r="D10" s="8"/>
      <c r="E10" s="8"/>
      <c r="F10" s="5">
        <f>55921-55133</f>
        <v>788</v>
      </c>
      <c r="G10" s="5">
        <f>354.05+435.04+22.38</f>
        <v>811.47</v>
      </c>
      <c r="H10" s="7">
        <v>0</v>
      </c>
      <c r="I10" s="7">
        <f>F10-G10-H10</f>
        <v>-23.470000000000027</v>
      </c>
      <c r="J10" s="6">
        <f t="shared" si="0"/>
        <v>-0.003975109412896499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f>F9+F10</f>
        <v>1324.7</v>
      </c>
      <c r="G11" s="5">
        <f>558.18+675.38+23.84+80.01+1.71+62.93</f>
        <v>1402.05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13535</v>
      </c>
      <c r="E12" s="11">
        <v>13600</v>
      </c>
      <c r="F12" s="19">
        <f>(E12-D12)*10</f>
        <v>650</v>
      </c>
      <c r="G12" s="7">
        <v>0</v>
      </c>
      <c r="H12" s="7">
        <v>0</v>
      </c>
      <c r="I12" s="7">
        <f aca="true" t="shared" si="1" ref="I12:I17">F12-G12-H12</f>
        <v>650</v>
      </c>
      <c r="J12" s="6">
        <f t="shared" si="0"/>
        <v>0.11009037572998388</v>
      </c>
    </row>
    <row r="13" spans="1:10" ht="15">
      <c r="A13" s="27"/>
      <c r="B13" s="3" t="s">
        <v>16</v>
      </c>
      <c r="C13" s="7"/>
      <c r="D13" s="11">
        <v>9347</v>
      </c>
      <c r="E13" s="11">
        <v>9380</v>
      </c>
      <c r="F13" s="19">
        <f>(E13-D13)*10</f>
        <v>330</v>
      </c>
      <c r="G13" s="7">
        <v>0</v>
      </c>
      <c r="H13" s="7">
        <v>0</v>
      </c>
      <c r="I13" s="7">
        <f t="shared" si="1"/>
        <v>330</v>
      </c>
      <c r="J13" s="6">
        <f t="shared" si="0"/>
        <v>0.055892036909068736</v>
      </c>
    </row>
    <row r="14" spans="1:10" ht="15">
      <c r="A14" s="27"/>
      <c r="B14" s="3" t="s">
        <v>17</v>
      </c>
      <c r="C14" s="7"/>
      <c r="D14" s="11">
        <v>14796</v>
      </c>
      <c r="E14" s="11">
        <v>14880</v>
      </c>
      <c r="F14" s="6">
        <f>(E14-D14)*10</f>
        <v>840</v>
      </c>
      <c r="G14" s="7">
        <v>0</v>
      </c>
      <c r="H14" s="7">
        <v>0</v>
      </c>
      <c r="I14" s="7">
        <f t="shared" si="1"/>
        <v>840</v>
      </c>
      <c r="J14" s="6">
        <f t="shared" si="0"/>
        <v>0.14227063940490225</v>
      </c>
    </row>
    <row r="15" spans="1:10" ht="15">
      <c r="A15" s="27"/>
      <c r="B15" s="3" t="s">
        <v>18</v>
      </c>
      <c r="C15" s="7"/>
      <c r="D15" s="11">
        <v>11783</v>
      </c>
      <c r="E15" s="11">
        <v>11880</v>
      </c>
      <c r="F15" s="6">
        <f>(E15-D15)*10</f>
        <v>970</v>
      </c>
      <c r="G15" s="7">
        <v>0</v>
      </c>
      <c r="H15" s="7">
        <v>0</v>
      </c>
      <c r="I15" s="7">
        <f t="shared" si="1"/>
        <v>970</v>
      </c>
      <c r="J15" s="6">
        <f t="shared" si="0"/>
        <v>0.16428871455089902</v>
      </c>
    </row>
    <row r="16" spans="1:12" ht="15">
      <c r="A16" s="27"/>
      <c r="B16" s="3" t="s">
        <v>23</v>
      </c>
      <c r="C16" s="7"/>
      <c r="D16" s="11">
        <v>3008</v>
      </c>
      <c r="E16" s="11">
        <v>3050</v>
      </c>
      <c r="F16" s="6">
        <f>(E16-D16)*1</f>
        <v>42</v>
      </c>
      <c r="G16" s="7">
        <v>0</v>
      </c>
      <c r="H16" s="7">
        <v>0</v>
      </c>
      <c r="I16" s="7">
        <f t="shared" si="1"/>
        <v>42</v>
      </c>
      <c r="J16" s="6">
        <f t="shared" si="0"/>
        <v>0.007113531970245112</v>
      </c>
      <c r="L16" s="17"/>
    </row>
    <row r="17" spans="1:12" ht="15">
      <c r="A17" s="27"/>
      <c r="B17" s="3" t="s">
        <v>24</v>
      </c>
      <c r="C17" s="7"/>
      <c r="D17" s="11">
        <v>3007</v>
      </c>
      <c r="E17" s="11">
        <v>3050</v>
      </c>
      <c r="F17" s="6">
        <f>(E17-D17)*1</f>
        <v>43</v>
      </c>
      <c r="G17" s="7">
        <v>0</v>
      </c>
      <c r="H17" s="7">
        <v>0</v>
      </c>
      <c r="I17" s="7">
        <f t="shared" si="1"/>
        <v>43</v>
      </c>
      <c r="J17" s="6">
        <f t="shared" si="0"/>
        <v>0.007282901779060472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2875</v>
      </c>
      <c r="G18" s="5">
        <f>SUM(G12:G17)</f>
        <v>0</v>
      </c>
      <c r="H18" s="5">
        <f>SUM(H12:H17)</f>
        <v>0</v>
      </c>
      <c r="I18" s="5">
        <f>SUM(I12:I17)</f>
        <v>2875</v>
      </c>
      <c r="J18" s="6">
        <f t="shared" si="0"/>
        <v>0.48693820034415947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1532</v>
      </c>
      <c r="G19" s="16">
        <f t="shared" si="2"/>
        <v>0</v>
      </c>
      <c r="H19" s="16">
        <f t="shared" si="2"/>
        <v>0</v>
      </c>
      <c r="I19" s="16">
        <f t="shared" si="2"/>
        <v>1532</v>
      </c>
      <c r="J19" s="6">
        <f t="shared" si="0"/>
        <v>0.25947454710513124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1343</v>
      </c>
      <c r="G20" s="14">
        <f t="shared" si="2"/>
        <v>0</v>
      </c>
      <c r="H20" s="14">
        <f t="shared" si="2"/>
        <v>0</v>
      </c>
      <c r="I20" s="14">
        <f t="shared" si="2"/>
        <v>1343</v>
      </c>
      <c r="J20" s="6">
        <f t="shared" si="0"/>
        <v>0.22746365323902823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A12:A18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36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31.62</f>
        <v>31.62</v>
      </c>
      <c r="G8" s="24">
        <f>G9*0.0478</f>
        <v>27.809562</v>
      </c>
      <c r="H8" s="24">
        <v>0</v>
      </c>
      <c r="I8" s="7">
        <f>24.2154*0.0478</f>
        <v>1.15749612</v>
      </c>
      <c r="J8" s="6">
        <f aca="true" t="shared" si="0" ref="J8:J20">I8/5904.24</f>
        <v>0.00019604489654892078</v>
      </c>
    </row>
    <row r="9" spans="1:10" ht="15">
      <c r="A9" s="2">
        <v>2</v>
      </c>
      <c r="B9" s="3" t="s">
        <v>32</v>
      </c>
      <c r="C9" s="6"/>
      <c r="D9" s="8"/>
      <c r="E9" s="8"/>
      <c r="F9" s="6">
        <f>508.4</f>
        <v>508.4</v>
      </c>
      <c r="G9" s="5">
        <f>292.73+280.51+8.55</f>
        <v>581.79</v>
      </c>
      <c r="H9" s="7">
        <v>0</v>
      </c>
      <c r="I9" s="7">
        <f>F9-G9-H9</f>
        <v>-73.38999999999999</v>
      </c>
      <c r="J9" s="6">
        <f t="shared" si="0"/>
        <v>-0.012430050268959254</v>
      </c>
    </row>
    <row r="10" spans="1:10" ht="15">
      <c r="A10" s="2">
        <v>3</v>
      </c>
      <c r="B10" s="3" t="s">
        <v>33</v>
      </c>
      <c r="C10" s="7" t="s">
        <v>37</v>
      </c>
      <c r="D10" s="8"/>
      <c r="E10" s="8"/>
      <c r="F10" s="5">
        <f>56735-55921</f>
        <v>814</v>
      </c>
      <c r="G10" s="5">
        <f>339.5+416.49+97.97</f>
        <v>853.96</v>
      </c>
      <c r="H10" s="7">
        <v>0</v>
      </c>
      <c r="I10" s="7">
        <f>F10-G10-H10</f>
        <v>-39.960000000000036</v>
      </c>
      <c r="J10" s="6">
        <f t="shared" si="0"/>
        <v>-0.006768017560261784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f>F9+F10</f>
        <v>1322.4</v>
      </c>
      <c r="G11" s="5">
        <f>549.32+655.65+90.11+74.93+65.74</f>
        <v>1435.75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13600</v>
      </c>
      <c r="E12" s="11">
        <v>13665</v>
      </c>
      <c r="F12" s="19">
        <f>(E12-D12)*10</f>
        <v>650</v>
      </c>
      <c r="G12" s="7">
        <v>0</v>
      </c>
      <c r="H12" s="7">
        <v>0</v>
      </c>
      <c r="I12" s="7">
        <f aca="true" t="shared" si="1" ref="I12:I17">F12-G12-H12</f>
        <v>650</v>
      </c>
      <c r="J12" s="6">
        <f t="shared" si="0"/>
        <v>0.11009037572998388</v>
      </c>
    </row>
    <row r="13" spans="1:10" ht="15">
      <c r="A13" s="27"/>
      <c r="B13" s="3" t="s">
        <v>16</v>
      </c>
      <c r="C13" s="7"/>
      <c r="D13" s="11">
        <v>9380</v>
      </c>
      <c r="E13" s="11">
        <v>9419</v>
      </c>
      <c r="F13" s="19">
        <f>(E13-D13)*10</f>
        <v>390</v>
      </c>
      <c r="G13" s="7">
        <v>0</v>
      </c>
      <c r="H13" s="7">
        <v>0</v>
      </c>
      <c r="I13" s="7">
        <f t="shared" si="1"/>
        <v>390</v>
      </c>
      <c r="J13" s="6">
        <f t="shared" si="0"/>
        <v>0.06605422543799033</v>
      </c>
    </row>
    <row r="14" spans="1:10" ht="15">
      <c r="A14" s="27"/>
      <c r="B14" s="3" t="s">
        <v>17</v>
      </c>
      <c r="C14" s="7"/>
      <c r="D14" s="11">
        <v>14880</v>
      </c>
      <c r="E14" s="11">
        <v>15020</v>
      </c>
      <c r="F14" s="6">
        <f>(E14-D14)*10</f>
        <v>1400</v>
      </c>
      <c r="G14" s="7">
        <v>0</v>
      </c>
      <c r="H14" s="7">
        <v>0</v>
      </c>
      <c r="I14" s="7">
        <f t="shared" si="1"/>
        <v>1400</v>
      </c>
      <c r="J14" s="6">
        <f t="shared" si="0"/>
        <v>0.23711773234150374</v>
      </c>
    </row>
    <row r="15" spans="1:10" ht="15">
      <c r="A15" s="27"/>
      <c r="B15" s="3" t="s">
        <v>18</v>
      </c>
      <c r="C15" s="7"/>
      <c r="D15" s="11">
        <v>11880</v>
      </c>
      <c r="E15" s="11">
        <v>12026</v>
      </c>
      <c r="F15" s="6">
        <f>(E15-D15)*10</f>
        <v>1460</v>
      </c>
      <c r="G15" s="7">
        <v>0</v>
      </c>
      <c r="H15" s="7">
        <v>0</v>
      </c>
      <c r="I15" s="7">
        <f t="shared" si="1"/>
        <v>1460</v>
      </c>
      <c r="J15" s="6">
        <f t="shared" si="0"/>
        <v>0.24727992087042533</v>
      </c>
    </row>
    <row r="16" spans="1:12" ht="15">
      <c r="A16" s="27"/>
      <c r="B16" s="3" t="s">
        <v>23</v>
      </c>
      <c r="C16" s="7"/>
      <c r="D16" s="11">
        <v>3050</v>
      </c>
      <c r="E16" s="11">
        <v>3097</v>
      </c>
      <c r="F16" s="6">
        <f>(E16-D16)*1</f>
        <v>47</v>
      </c>
      <c r="G16" s="7">
        <v>0</v>
      </c>
      <c r="H16" s="7">
        <v>0</v>
      </c>
      <c r="I16" s="7">
        <f t="shared" si="1"/>
        <v>47</v>
      </c>
      <c r="J16" s="6">
        <f t="shared" si="0"/>
        <v>0.00796038101432191</v>
      </c>
      <c r="L16" s="17"/>
    </row>
    <row r="17" spans="1:12" ht="15">
      <c r="A17" s="27"/>
      <c r="B17" s="3" t="s">
        <v>24</v>
      </c>
      <c r="C17" s="7"/>
      <c r="D17" s="11">
        <v>3050</v>
      </c>
      <c r="E17" s="11">
        <v>3097</v>
      </c>
      <c r="F17" s="6">
        <f>(E17-D17)*1</f>
        <v>47</v>
      </c>
      <c r="G17" s="7">
        <v>0</v>
      </c>
      <c r="H17" s="7">
        <v>0</v>
      </c>
      <c r="I17" s="7">
        <f t="shared" si="1"/>
        <v>47</v>
      </c>
      <c r="J17" s="6">
        <f t="shared" si="0"/>
        <v>0.00796038101432191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3994</v>
      </c>
      <c r="G18" s="5">
        <f>SUM(G12:G17)</f>
        <v>0</v>
      </c>
      <c r="H18" s="5">
        <f>SUM(H12:H17)</f>
        <v>0</v>
      </c>
      <c r="I18" s="5">
        <f>SUM(I12:I17)</f>
        <v>3994</v>
      </c>
      <c r="J18" s="6">
        <f t="shared" si="0"/>
        <v>0.6764630164085471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2097</v>
      </c>
      <c r="G19" s="16">
        <f t="shared" si="2"/>
        <v>0</v>
      </c>
      <c r="H19" s="16">
        <f t="shared" si="2"/>
        <v>0</v>
      </c>
      <c r="I19" s="16">
        <f t="shared" si="2"/>
        <v>2097</v>
      </c>
      <c r="J19" s="6">
        <f t="shared" si="0"/>
        <v>0.35516848908580956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1897</v>
      </c>
      <c r="G20" s="14">
        <f t="shared" si="2"/>
        <v>0</v>
      </c>
      <c r="H20" s="14">
        <f t="shared" si="2"/>
        <v>0</v>
      </c>
      <c r="I20" s="14">
        <f t="shared" si="2"/>
        <v>1897</v>
      </c>
      <c r="J20" s="6">
        <f t="shared" si="0"/>
        <v>0.32129452732273756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2:H3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A12:A18"/>
    <mergeCell ref="I2:I3"/>
    <mergeCell ref="G6:G7"/>
    <mergeCell ref="H6:H7"/>
    <mergeCell ref="A2:A3"/>
    <mergeCell ref="B2:B3"/>
    <mergeCell ref="C2:C3"/>
    <mergeCell ref="D2:E2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38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24.94</f>
        <v>24.94</v>
      </c>
      <c r="G8" s="24">
        <f>G9*0.0478</f>
        <v>26.286654000000006</v>
      </c>
      <c r="H8" s="24">
        <v>0</v>
      </c>
      <c r="I8" s="7">
        <f>F8-G8-H8</f>
        <v>-1.3466540000000045</v>
      </c>
      <c r="J8" s="6">
        <f aca="true" t="shared" si="0" ref="J8:J20">I8/5904.24</f>
        <v>-0.00022808253052044033</v>
      </c>
    </row>
    <row r="9" spans="1:10" ht="15">
      <c r="A9" s="2">
        <v>2</v>
      </c>
      <c r="B9" s="3" t="s">
        <v>32</v>
      </c>
      <c r="C9" s="6"/>
      <c r="D9" s="8"/>
      <c r="E9" s="8"/>
      <c r="F9" s="6">
        <f>540</f>
        <v>540</v>
      </c>
      <c r="G9" s="5">
        <f>292.73+232.46+24.74</f>
        <v>549.9300000000001</v>
      </c>
      <c r="H9" s="7">
        <v>0</v>
      </c>
      <c r="I9" s="7">
        <f>F9-G9-H9</f>
        <v>-9.930000000000064</v>
      </c>
      <c r="J9" s="6">
        <f t="shared" si="0"/>
        <v>-0.0016818422015365338</v>
      </c>
    </row>
    <row r="10" spans="1:10" ht="15">
      <c r="A10" s="2">
        <v>3</v>
      </c>
      <c r="B10" s="3" t="s">
        <v>33</v>
      </c>
      <c r="C10" s="7" t="s">
        <v>39</v>
      </c>
      <c r="D10" s="8"/>
      <c r="E10" s="8"/>
      <c r="F10" s="5">
        <f>57382-56735</f>
        <v>647</v>
      </c>
      <c r="G10" s="5">
        <f>339.5+144.37+8.29</f>
        <v>492.16</v>
      </c>
      <c r="H10" s="7">
        <v>0</v>
      </c>
      <c r="I10" s="7">
        <v>24.2154</v>
      </c>
      <c r="J10" s="6">
        <f t="shared" si="0"/>
        <v>0.004101357668387464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f>F9+F10</f>
        <v>1187</v>
      </c>
      <c r="G11" s="5">
        <f>549.32+328.04+23.75+73.98+1.13+65.75+0.12</f>
        <v>1042.0900000000001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13665</v>
      </c>
      <c r="E12" s="11">
        <v>13727</v>
      </c>
      <c r="F12" s="19">
        <f>(E12-D12)*10</f>
        <v>620</v>
      </c>
      <c r="G12" s="7">
        <v>0</v>
      </c>
      <c r="H12" s="7">
        <v>0</v>
      </c>
      <c r="I12" s="7">
        <f aca="true" t="shared" si="1" ref="I12:I17">F12-G12-H12</f>
        <v>620</v>
      </c>
      <c r="J12" s="6">
        <f t="shared" si="0"/>
        <v>0.10500928146552309</v>
      </c>
    </row>
    <row r="13" spans="1:10" ht="15">
      <c r="A13" s="27"/>
      <c r="B13" s="3" t="s">
        <v>16</v>
      </c>
      <c r="C13" s="7"/>
      <c r="D13" s="11">
        <v>9419</v>
      </c>
      <c r="E13" s="11">
        <v>9454</v>
      </c>
      <c r="F13" s="19">
        <f>(E13-D13)*10</f>
        <v>350</v>
      </c>
      <c r="G13" s="7">
        <v>0</v>
      </c>
      <c r="H13" s="7">
        <v>0</v>
      </c>
      <c r="I13" s="7">
        <f t="shared" si="1"/>
        <v>350</v>
      </c>
      <c r="J13" s="6">
        <f t="shared" si="0"/>
        <v>0.059279433085375935</v>
      </c>
    </row>
    <row r="14" spans="1:10" ht="15">
      <c r="A14" s="27"/>
      <c r="B14" s="3" t="s">
        <v>17</v>
      </c>
      <c r="C14" s="7"/>
      <c r="D14" s="11">
        <v>15020</v>
      </c>
      <c r="E14" s="11">
        <v>15130</v>
      </c>
      <c r="F14" s="6">
        <f>(E14-D14)*10</f>
        <v>1100</v>
      </c>
      <c r="G14" s="7">
        <v>0</v>
      </c>
      <c r="H14" s="7">
        <v>0</v>
      </c>
      <c r="I14" s="7">
        <f t="shared" si="1"/>
        <v>1100</v>
      </c>
      <c r="J14" s="6">
        <f t="shared" si="0"/>
        <v>0.1863067896968958</v>
      </c>
    </row>
    <row r="15" spans="1:10" ht="15">
      <c r="A15" s="27"/>
      <c r="B15" s="3" t="s">
        <v>18</v>
      </c>
      <c r="C15" s="7"/>
      <c r="D15" s="11">
        <v>12026</v>
      </c>
      <c r="E15" s="11">
        <v>12137</v>
      </c>
      <c r="F15" s="6">
        <f>(E15-D15)*10</f>
        <v>1110</v>
      </c>
      <c r="G15" s="7">
        <v>0</v>
      </c>
      <c r="H15" s="7">
        <v>0</v>
      </c>
      <c r="I15" s="7">
        <f t="shared" si="1"/>
        <v>1110</v>
      </c>
      <c r="J15" s="6">
        <f t="shared" si="0"/>
        <v>0.1880004877850494</v>
      </c>
    </row>
    <row r="16" spans="1:12" ht="15">
      <c r="A16" s="27"/>
      <c r="B16" s="3" t="s">
        <v>23</v>
      </c>
      <c r="C16" s="7"/>
      <c r="D16" s="11">
        <v>3097</v>
      </c>
      <c r="E16" s="11">
        <v>3140</v>
      </c>
      <c r="F16" s="6">
        <f>(E16-D16)*1</f>
        <v>43</v>
      </c>
      <c r="G16" s="7">
        <v>0</v>
      </c>
      <c r="H16" s="7">
        <v>0</v>
      </c>
      <c r="I16" s="7">
        <f t="shared" si="1"/>
        <v>43</v>
      </c>
      <c r="J16" s="6">
        <f t="shared" si="0"/>
        <v>0.007282901779060472</v>
      </c>
      <c r="L16" s="17"/>
    </row>
    <row r="17" spans="1:12" ht="15">
      <c r="A17" s="27"/>
      <c r="B17" s="3" t="s">
        <v>24</v>
      </c>
      <c r="C17" s="7"/>
      <c r="D17" s="11">
        <v>3097</v>
      </c>
      <c r="E17" s="11">
        <v>3140</v>
      </c>
      <c r="F17" s="6">
        <f>(E17-D17)*1</f>
        <v>43</v>
      </c>
      <c r="G17" s="7">
        <v>0</v>
      </c>
      <c r="H17" s="7">
        <v>0</v>
      </c>
      <c r="I17" s="7">
        <f t="shared" si="1"/>
        <v>43</v>
      </c>
      <c r="J17" s="6">
        <f t="shared" si="0"/>
        <v>0.007282901779060472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3266</v>
      </c>
      <c r="G18" s="5">
        <f>SUM(G12:G17)</f>
        <v>0</v>
      </c>
      <c r="H18" s="5">
        <f>SUM(H12:H17)</f>
        <v>0</v>
      </c>
      <c r="I18" s="5">
        <f>SUM(I12:I17)</f>
        <v>3266</v>
      </c>
      <c r="J18" s="6">
        <f t="shared" si="0"/>
        <v>0.5531617955909651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1763</v>
      </c>
      <c r="G19" s="16">
        <f t="shared" si="2"/>
        <v>0</v>
      </c>
      <c r="H19" s="16">
        <f t="shared" si="2"/>
        <v>0</v>
      </c>
      <c r="I19" s="16">
        <f t="shared" si="2"/>
        <v>1763</v>
      </c>
      <c r="J19" s="6">
        <f t="shared" si="0"/>
        <v>0.29859897294147936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1503</v>
      </c>
      <c r="G20" s="14">
        <f t="shared" si="2"/>
        <v>0</v>
      </c>
      <c r="H20" s="14">
        <f t="shared" si="2"/>
        <v>0</v>
      </c>
      <c r="I20" s="14">
        <f t="shared" si="2"/>
        <v>1503</v>
      </c>
      <c r="J20" s="6">
        <f t="shared" si="0"/>
        <v>0.2545628226494858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A12:A18"/>
    <mergeCell ref="I2:I3"/>
    <mergeCell ref="G6:G7"/>
    <mergeCell ref="H6:H7"/>
    <mergeCell ref="A2:A3"/>
    <mergeCell ref="B2:B3"/>
    <mergeCell ref="C2:C3"/>
    <mergeCell ref="D2:E2"/>
    <mergeCell ref="F2:F3"/>
    <mergeCell ref="G2:G3"/>
    <mergeCell ref="H2:H3"/>
    <mergeCell ref="I6:I7"/>
    <mergeCell ref="J6:J7"/>
    <mergeCell ref="J2:J3"/>
    <mergeCell ref="A5:J5"/>
    <mergeCell ref="A6:A7"/>
    <mergeCell ref="B6:B7"/>
    <mergeCell ref="C6:C7"/>
    <mergeCell ref="D6:E6"/>
    <mergeCell ref="F6:F7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6" sqref="B6:B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40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27.13</f>
        <v>27.13</v>
      </c>
      <c r="G8" s="24">
        <f>G9*0.0478</f>
        <v>31.842448</v>
      </c>
      <c r="H8" s="24">
        <v>0</v>
      </c>
      <c r="I8" s="7">
        <f>F8-G8-H8</f>
        <v>-4.712448000000002</v>
      </c>
      <c r="J8" s="6">
        <f aca="true" t="shared" si="0" ref="J8:J20">I8/5904.24</f>
        <v>-0.0007981464168123251</v>
      </c>
    </row>
    <row r="9" spans="1:10" ht="15">
      <c r="A9" s="2">
        <v>2</v>
      </c>
      <c r="B9" s="3" t="s">
        <v>32</v>
      </c>
      <c r="C9" s="6"/>
      <c r="D9" s="8"/>
      <c r="E9" s="8"/>
      <c r="F9" s="6">
        <f>539.68</f>
        <v>539.68</v>
      </c>
      <c r="G9" s="5">
        <f>292.73+263.38+110.05</f>
        <v>666.16</v>
      </c>
      <c r="H9" s="7">
        <v>0</v>
      </c>
      <c r="I9" s="7">
        <f>F9-G9-H9</f>
        <v>-126.48000000000002</v>
      </c>
      <c r="J9" s="6">
        <f t="shared" si="0"/>
        <v>-0.021421893418966713</v>
      </c>
    </row>
    <row r="10" spans="1:10" ht="15">
      <c r="A10" s="2">
        <v>3</v>
      </c>
      <c r="B10" s="3" t="s">
        <v>33</v>
      </c>
      <c r="C10" s="7" t="s">
        <v>41</v>
      </c>
      <c r="D10" s="8"/>
      <c r="E10" s="8"/>
      <c r="F10" s="5">
        <f>58021-57382</f>
        <v>639</v>
      </c>
      <c r="G10" s="5">
        <f>339.5+281.52+410.78</f>
        <v>1031.8</v>
      </c>
      <c r="H10" s="7">
        <v>0</v>
      </c>
      <c r="I10" s="7">
        <f>F10-G10-H10</f>
        <v>-392.79999999999995</v>
      </c>
      <c r="J10" s="6">
        <f t="shared" si="0"/>
        <v>-0.06652846090267332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f>F9+F10</f>
        <v>1178.6799999999998</v>
      </c>
      <c r="G11" s="5">
        <f>549.32+515.91+485.43+82.89+1.66+62.75</f>
        <v>1697.9600000000003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13727</v>
      </c>
      <c r="E12" s="11">
        <v>13784</v>
      </c>
      <c r="F12" s="19">
        <f>(E12-D12)*10</f>
        <v>570</v>
      </c>
      <c r="G12" s="7">
        <v>0</v>
      </c>
      <c r="H12" s="7">
        <v>0</v>
      </c>
      <c r="I12" s="7">
        <f aca="true" t="shared" si="1" ref="I12:I17">F12-G12-H12</f>
        <v>570</v>
      </c>
      <c r="J12" s="6">
        <f t="shared" si="0"/>
        <v>0.0965407910247551</v>
      </c>
    </row>
    <row r="13" spans="1:10" ht="15">
      <c r="A13" s="27"/>
      <c r="B13" s="3" t="s">
        <v>16</v>
      </c>
      <c r="C13" s="7"/>
      <c r="D13" s="11">
        <v>9454</v>
      </c>
      <c r="E13" s="11">
        <v>9488</v>
      </c>
      <c r="F13" s="19">
        <f>(E13-D13)*10</f>
        <v>340</v>
      </c>
      <c r="G13" s="7">
        <v>0</v>
      </c>
      <c r="H13" s="7">
        <v>0</v>
      </c>
      <c r="I13" s="7">
        <f t="shared" si="1"/>
        <v>340</v>
      </c>
      <c r="J13" s="6">
        <f t="shared" si="0"/>
        <v>0.05758573499722234</v>
      </c>
    </row>
    <row r="14" spans="1:10" ht="15">
      <c r="A14" s="27"/>
      <c r="B14" s="3" t="s">
        <v>17</v>
      </c>
      <c r="C14" s="7"/>
      <c r="D14" s="11">
        <v>15130</v>
      </c>
      <c r="E14" s="11">
        <v>15229</v>
      </c>
      <c r="F14" s="6">
        <f>(E14-D14)*10</f>
        <v>990</v>
      </c>
      <c r="G14" s="7">
        <v>0</v>
      </c>
      <c r="H14" s="7">
        <v>0</v>
      </c>
      <c r="I14" s="7">
        <f t="shared" si="1"/>
        <v>990</v>
      </c>
      <c r="J14" s="6">
        <f t="shared" si="0"/>
        <v>0.16767611072720623</v>
      </c>
    </row>
    <row r="15" spans="1:10" ht="15">
      <c r="A15" s="27"/>
      <c r="B15" s="3" t="s">
        <v>18</v>
      </c>
      <c r="C15" s="7"/>
      <c r="D15" s="11">
        <v>12137</v>
      </c>
      <c r="E15" s="11">
        <v>12239</v>
      </c>
      <c r="F15" s="6">
        <f>(E15-D15)*10</f>
        <v>1020</v>
      </c>
      <c r="G15" s="7">
        <v>0</v>
      </c>
      <c r="H15" s="7">
        <v>0</v>
      </c>
      <c r="I15" s="7">
        <f t="shared" si="1"/>
        <v>1020</v>
      </c>
      <c r="J15" s="6">
        <f t="shared" si="0"/>
        <v>0.17275720499166702</v>
      </c>
    </row>
    <row r="16" spans="1:12" ht="15">
      <c r="A16" s="27"/>
      <c r="B16" s="3" t="s">
        <v>23</v>
      </c>
      <c r="C16" s="7"/>
      <c r="D16" s="11">
        <v>3140</v>
      </c>
      <c r="E16" s="11">
        <v>3175</v>
      </c>
      <c r="F16" s="6">
        <f>(E16-D16)*1</f>
        <v>35</v>
      </c>
      <c r="G16" s="7">
        <v>0</v>
      </c>
      <c r="H16" s="7">
        <v>0</v>
      </c>
      <c r="I16" s="7">
        <f t="shared" si="1"/>
        <v>35</v>
      </c>
      <c r="J16" s="6">
        <f t="shared" si="0"/>
        <v>0.005927943308537594</v>
      </c>
      <c r="L16" s="17"/>
    </row>
    <row r="17" spans="1:12" ht="15">
      <c r="A17" s="27"/>
      <c r="B17" s="3" t="s">
        <v>24</v>
      </c>
      <c r="C17" s="7"/>
      <c r="D17" s="11">
        <v>3140</v>
      </c>
      <c r="E17" s="11">
        <v>3175</v>
      </c>
      <c r="F17" s="6">
        <f>(E17-D17)*1</f>
        <v>35</v>
      </c>
      <c r="G17" s="7">
        <v>0</v>
      </c>
      <c r="H17" s="7">
        <v>0</v>
      </c>
      <c r="I17" s="7">
        <f t="shared" si="1"/>
        <v>35</v>
      </c>
      <c r="J17" s="6">
        <f t="shared" si="0"/>
        <v>0.005927943308537594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2990</v>
      </c>
      <c r="G18" s="5">
        <f>SUM(G12:G17)</f>
        <v>0</v>
      </c>
      <c r="H18" s="5">
        <f>SUM(H12:H17)</f>
        <v>0</v>
      </c>
      <c r="I18" s="5">
        <f>SUM(I12:I17)</f>
        <v>2990</v>
      </c>
      <c r="J18" s="6">
        <f t="shared" si="0"/>
        <v>0.5064157283579258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1595</v>
      </c>
      <c r="G19" s="16">
        <f t="shared" si="2"/>
        <v>0</v>
      </c>
      <c r="H19" s="16">
        <f t="shared" si="2"/>
        <v>0</v>
      </c>
      <c r="I19" s="16">
        <f t="shared" si="2"/>
        <v>1595</v>
      </c>
      <c r="J19" s="6">
        <f t="shared" si="0"/>
        <v>0.2701448450604989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1395</v>
      </c>
      <c r="G20" s="14">
        <f t="shared" si="2"/>
        <v>0</v>
      </c>
      <c r="H20" s="14">
        <f t="shared" si="2"/>
        <v>0</v>
      </c>
      <c r="I20" s="14">
        <f t="shared" si="2"/>
        <v>1395</v>
      </c>
      <c r="J20" s="6">
        <f t="shared" si="0"/>
        <v>0.23627088329742693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2:H3"/>
    <mergeCell ref="I6:I7"/>
    <mergeCell ref="J6:J7"/>
    <mergeCell ref="J2:J3"/>
    <mergeCell ref="A5:J5"/>
    <mergeCell ref="A6:A7"/>
    <mergeCell ref="B6:B7"/>
    <mergeCell ref="C6:C7"/>
    <mergeCell ref="D6:E6"/>
    <mergeCell ref="F6:F7"/>
    <mergeCell ref="A12:A18"/>
    <mergeCell ref="I2:I3"/>
    <mergeCell ref="G6:G7"/>
    <mergeCell ref="H6:H7"/>
    <mergeCell ref="A2:A3"/>
    <mergeCell ref="B2:B3"/>
    <mergeCell ref="C2:C3"/>
    <mergeCell ref="D2:E2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9" sqref="C9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42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v>20.34</v>
      </c>
      <c r="G8" s="24">
        <v>28.416301740000005</v>
      </c>
      <c r="H8" s="24">
        <v>0</v>
      </c>
      <c r="I8" s="7">
        <v>-8.076301740000005</v>
      </c>
      <c r="J8" s="6">
        <v>-0.0013678816816389586</v>
      </c>
    </row>
    <row r="9" spans="1:10" ht="15">
      <c r="A9" s="2">
        <v>2</v>
      </c>
      <c r="B9" s="3" t="s">
        <v>32</v>
      </c>
      <c r="C9" s="6"/>
      <c r="D9" s="8"/>
      <c r="E9" s="8"/>
      <c r="F9" s="6">
        <v>468.8</v>
      </c>
      <c r="G9" s="5">
        <v>594.4833000000001</v>
      </c>
      <c r="H9" s="7">
        <v>0</v>
      </c>
      <c r="I9" s="7">
        <v>-125.68330000000009</v>
      </c>
      <c r="J9" s="6">
        <v>-0.021286956492283526</v>
      </c>
    </row>
    <row r="10" spans="1:10" ht="15">
      <c r="A10" s="2">
        <v>3</v>
      </c>
      <c r="B10" s="3" t="s">
        <v>33</v>
      </c>
      <c r="C10" s="7" t="s">
        <v>43</v>
      </c>
      <c r="D10" s="8"/>
      <c r="E10" s="8"/>
      <c r="F10" s="5">
        <v>746</v>
      </c>
      <c r="G10" s="5">
        <v>742.2983</v>
      </c>
      <c r="H10" s="7">
        <v>0</v>
      </c>
      <c r="I10" s="7">
        <v>3.70169999999996</v>
      </c>
      <c r="J10" s="6">
        <v>0.0006269562212918106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v>1214.8</v>
      </c>
      <c r="G11" s="5">
        <v>1336.7817</v>
      </c>
      <c r="H11" s="7">
        <v>0</v>
      </c>
      <c r="I11" s="7">
        <v>0</v>
      </c>
      <c r="J11" s="6">
        <v>0</v>
      </c>
    </row>
    <row r="12" spans="1:10" ht="15">
      <c r="A12" s="26">
        <v>5</v>
      </c>
      <c r="B12" s="3" t="s">
        <v>15</v>
      </c>
      <c r="C12" s="7"/>
      <c r="D12" s="11">
        <v>13784</v>
      </c>
      <c r="E12" s="11">
        <v>13848</v>
      </c>
      <c r="F12" s="19">
        <v>640</v>
      </c>
      <c r="G12" s="7">
        <v>0</v>
      </c>
      <c r="H12" s="7">
        <v>0</v>
      </c>
      <c r="I12" s="7">
        <v>640</v>
      </c>
      <c r="J12" s="6">
        <v>0.10839667764183028</v>
      </c>
    </row>
    <row r="13" spans="1:10" ht="15">
      <c r="A13" s="27"/>
      <c r="B13" s="3" t="s">
        <v>16</v>
      </c>
      <c r="C13" s="7"/>
      <c r="D13" s="11">
        <v>9488</v>
      </c>
      <c r="E13" s="11">
        <v>9525</v>
      </c>
      <c r="F13" s="19">
        <v>370</v>
      </c>
      <c r="G13" s="7">
        <v>0</v>
      </c>
      <c r="H13" s="7">
        <v>0</v>
      </c>
      <c r="I13" s="7">
        <v>370</v>
      </c>
      <c r="J13" s="6">
        <v>0.06266682926168313</v>
      </c>
    </row>
    <row r="14" spans="1:10" ht="15">
      <c r="A14" s="27"/>
      <c r="B14" s="3" t="s">
        <v>17</v>
      </c>
      <c r="C14" s="7"/>
      <c r="D14" s="11">
        <v>15229</v>
      </c>
      <c r="E14" s="11">
        <v>15352</v>
      </c>
      <c r="F14" s="6">
        <v>1230</v>
      </c>
      <c r="G14" s="7">
        <v>0</v>
      </c>
      <c r="H14" s="7">
        <v>0</v>
      </c>
      <c r="I14" s="7">
        <v>1230</v>
      </c>
      <c r="J14" s="6">
        <v>0.20832486484289256</v>
      </c>
    </row>
    <row r="15" spans="1:10" ht="15">
      <c r="A15" s="27"/>
      <c r="B15" s="3" t="s">
        <v>18</v>
      </c>
      <c r="C15" s="7"/>
      <c r="D15" s="11">
        <v>12239</v>
      </c>
      <c r="E15" s="11">
        <v>12368</v>
      </c>
      <c r="F15" s="6">
        <v>1290</v>
      </c>
      <c r="G15" s="7">
        <v>0</v>
      </c>
      <c r="H15" s="7">
        <v>0</v>
      </c>
      <c r="I15" s="7">
        <v>1290</v>
      </c>
      <c r="J15" s="6">
        <v>0.21848705337181415</v>
      </c>
    </row>
    <row r="16" spans="1:12" ht="15">
      <c r="A16" s="27"/>
      <c r="B16" s="3" t="s">
        <v>23</v>
      </c>
      <c r="C16" s="7"/>
      <c r="D16" s="11">
        <v>3175</v>
      </c>
      <c r="E16" s="11">
        <v>3210</v>
      </c>
      <c r="F16" s="6">
        <v>35</v>
      </c>
      <c r="G16" s="7">
        <v>0</v>
      </c>
      <c r="H16" s="7">
        <v>0</v>
      </c>
      <c r="I16" s="7">
        <v>35</v>
      </c>
      <c r="J16" s="6">
        <v>0.005927943308537594</v>
      </c>
      <c r="L16" s="17"/>
    </row>
    <row r="17" spans="1:12" ht="15">
      <c r="A17" s="27"/>
      <c r="B17" s="3" t="s">
        <v>24</v>
      </c>
      <c r="C17" s="7"/>
      <c r="D17" s="11">
        <v>3175</v>
      </c>
      <c r="E17" s="11">
        <v>3210</v>
      </c>
      <c r="F17" s="6">
        <v>35</v>
      </c>
      <c r="G17" s="7">
        <v>0</v>
      </c>
      <c r="H17" s="7">
        <v>0</v>
      </c>
      <c r="I17" s="7">
        <v>35</v>
      </c>
      <c r="J17" s="6">
        <v>0.005927943308537594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v>3600</v>
      </c>
      <c r="G18" s="5">
        <v>0</v>
      </c>
      <c r="H18" s="5">
        <v>0</v>
      </c>
      <c r="I18" s="5">
        <v>3600</v>
      </c>
      <c r="J18" s="6">
        <v>0.6097313117352954</v>
      </c>
    </row>
    <row r="19" spans="1:10" ht="15">
      <c r="A19" s="1"/>
      <c r="B19" s="1"/>
      <c r="C19" s="1"/>
      <c r="D19" s="1"/>
      <c r="E19" s="1" t="s">
        <v>20</v>
      </c>
      <c r="F19" s="16">
        <v>1905</v>
      </c>
      <c r="G19" s="16">
        <v>0</v>
      </c>
      <c r="H19" s="16">
        <v>0</v>
      </c>
      <c r="I19" s="16">
        <v>1905</v>
      </c>
      <c r="J19" s="6">
        <v>0.32264948579326047</v>
      </c>
    </row>
    <row r="20" spans="1:10" ht="15">
      <c r="A20" s="1"/>
      <c r="B20" s="1"/>
      <c r="C20" s="1"/>
      <c r="D20" s="1"/>
      <c r="E20" s="1" t="s">
        <v>21</v>
      </c>
      <c r="F20" s="14">
        <v>1695</v>
      </c>
      <c r="G20" s="14">
        <v>0</v>
      </c>
      <c r="H20" s="14">
        <v>0</v>
      </c>
      <c r="I20" s="14">
        <v>1695</v>
      </c>
      <c r="J20" s="6">
        <v>0.2870818259420349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6:H7"/>
    <mergeCell ref="I6:I7"/>
    <mergeCell ref="A2:A3"/>
    <mergeCell ref="B2:B3"/>
    <mergeCell ref="C2:C3"/>
    <mergeCell ref="D2:E2"/>
    <mergeCell ref="C6:C7"/>
    <mergeCell ref="D6:E6"/>
    <mergeCell ref="F6:F7"/>
    <mergeCell ref="G6:G7"/>
    <mergeCell ref="J6:J7"/>
    <mergeCell ref="A12:A18"/>
    <mergeCell ref="H2:H3"/>
    <mergeCell ref="I2:I3"/>
    <mergeCell ref="J2:J3"/>
    <mergeCell ref="A5:J5"/>
    <mergeCell ref="A6:A7"/>
    <mergeCell ref="B6:B7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6" sqref="C6:C7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8.8515625" style="0" customWidth="1"/>
    <col min="4" max="4" width="17.57421875" style="0" customWidth="1"/>
    <col min="5" max="5" width="16.8515625" style="0" customWidth="1"/>
    <col min="6" max="6" width="15.57421875" style="0" customWidth="1"/>
    <col min="7" max="7" width="16.7109375" style="0" customWidth="1"/>
    <col min="8" max="8" width="17.00390625" style="0" customWidth="1"/>
    <col min="9" max="9" width="12.00390625" style="0" customWidth="1"/>
    <col min="10" max="10" width="11.8515625" style="0" customWidth="1"/>
    <col min="11" max="11" width="9.57421875" style="0" bestFit="1" customWidth="1"/>
  </cols>
  <sheetData>
    <row r="2" spans="1:10" ht="15.75" customHeight="1">
      <c r="A2" s="29"/>
      <c r="B2" s="32"/>
      <c r="C2" s="29"/>
      <c r="D2" s="29"/>
      <c r="E2" s="29"/>
      <c r="F2" s="29"/>
      <c r="G2" s="29"/>
      <c r="H2" s="29"/>
      <c r="I2" s="29"/>
      <c r="J2" s="32"/>
    </row>
    <row r="3" spans="1:10" ht="15.75">
      <c r="A3" s="29"/>
      <c r="B3" s="32"/>
      <c r="C3" s="29"/>
      <c r="D3" s="15"/>
      <c r="E3" s="15"/>
      <c r="F3" s="29"/>
      <c r="G3" s="29"/>
      <c r="H3" s="29"/>
      <c r="I3" s="29"/>
      <c r="J3" s="32"/>
    </row>
    <row r="4" ht="15.75">
      <c r="C4" s="9" t="s">
        <v>44</v>
      </c>
    </row>
    <row r="5" spans="1:10" ht="15">
      <c r="A5" s="35" t="s">
        <v>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78.75" customHeight="1">
      <c r="A6" s="30" t="s">
        <v>0</v>
      </c>
      <c r="B6" s="33" t="s">
        <v>1</v>
      </c>
      <c r="C6" s="30" t="s">
        <v>2</v>
      </c>
      <c r="D6" s="36" t="s">
        <v>7</v>
      </c>
      <c r="E6" s="37"/>
      <c r="F6" s="30" t="s">
        <v>11</v>
      </c>
      <c r="G6" s="30" t="s">
        <v>3</v>
      </c>
      <c r="H6" s="30" t="s">
        <v>4</v>
      </c>
      <c r="I6" s="30" t="s">
        <v>5</v>
      </c>
      <c r="J6" s="33" t="s">
        <v>6</v>
      </c>
    </row>
    <row r="7" spans="1:10" ht="15.75">
      <c r="A7" s="31"/>
      <c r="B7" s="34"/>
      <c r="C7" s="31"/>
      <c r="D7" s="10" t="s">
        <v>12</v>
      </c>
      <c r="E7" s="4" t="s">
        <v>13</v>
      </c>
      <c r="F7" s="31"/>
      <c r="G7" s="31"/>
      <c r="H7" s="31"/>
      <c r="I7" s="31"/>
      <c r="J7" s="34"/>
    </row>
    <row r="8" spans="1:10" ht="15">
      <c r="A8" s="20">
        <v>1</v>
      </c>
      <c r="B8" s="21" t="s">
        <v>22</v>
      </c>
      <c r="C8" s="20"/>
      <c r="D8" s="22"/>
      <c r="E8" s="23"/>
      <c r="F8" s="20">
        <f>27.49</f>
        <v>27.49</v>
      </c>
      <c r="G8" s="24">
        <f>G9*0.0478</f>
        <v>27.7831047</v>
      </c>
      <c r="H8" s="24">
        <v>0</v>
      </c>
      <c r="I8" s="7">
        <f>F8-G8-H8</f>
        <v>-0.29310470000000066</v>
      </c>
      <c r="J8" s="6">
        <f aca="true" t="shared" si="0" ref="J8:J20">I8/5904.24</f>
        <v>-4.964308700188351E-05</v>
      </c>
    </row>
    <row r="9" spans="1:10" ht="15">
      <c r="A9" s="2">
        <v>2</v>
      </c>
      <c r="B9" s="3" t="s">
        <v>32</v>
      </c>
      <c r="C9" s="6"/>
      <c r="D9" s="8"/>
      <c r="E9" s="8"/>
      <c r="F9" s="6">
        <f>537.9</f>
        <v>537.9</v>
      </c>
      <c r="G9" s="25">
        <f>277.9835+272.243+31.01</f>
        <v>581.2365</v>
      </c>
      <c r="H9" s="7">
        <v>0</v>
      </c>
      <c r="I9" s="7">
        <f>F9-G9-H9</f>
        <v>-43.3365</v>
      </c>
      <c r="J9" s="6">
        <f>I9/5904.24</f>
        <v>-0.007339894719726841</v>
      </c>
    </row>
    <row r="10" spans="1:10" ht="15">
      <c r="A10" s="2">
        <v>3</v>
      </c>
      <c r="B10" s="3" t="s">
        <v>33</v>
      </c>
      <c r="C10" s="7" t="s">
        <v>45</v>
      </c>
      <c r="D10" s="8"/>
      <c r="E10" s="8"/>
      <c r="F10" s="5">
        <f>59436-58767</f>
        <v>669</v>
      </c>
      <c r="G10" s="25">
        <f>321.6645+370.21+77.21</f>
        <v>769.0844999999999</v>
      </c>
      <c r="H10" s="7">
        <v>0</v>
      </c>
      <c r="I10" s="7">
        <f>F10-G10-H10</f>
        <v>-100.08449999999993</v>
      </c>
      <c r="J10" s="6">
        <f t="shared" si="0"/>
        <v>-0.01695129263038087</v>
      </c>
    </row>
    <row r="11" spans="1:10" ht="15">
      <c r="A11" s="2">
        <v>4</v>
      </c>
      <c r="B11" s="3" t="s">
        <v>35</v>
      </c>
      <c r="C11" s="7"/>
      <c r="D11" s="8"/>
      <c r="E11" s="8"/>
      <c r="F11" s="5">
        <f>F9+F10</f>
        <v>1206.9</v>
      </c>
      <c r="G11" s="25">
        <f>516.7381+597.23+84.633+81.74+3.15+66.83</f>
        <v>1350.3211000000001</v>
      </c>
      <c r="H11" s="7">
        <f>H9+H10</f>
        <v>0</v>
      </c>
      <c r="I11" s="7">
        <v>0</v>
      </c>
      <c r="J11" s="6">
        <f t="shared" si="0"/>
        <v>0</v>
      </c>
    </row>
    <row r="12" spans="1:10" ht="15">
      <c r="A12" s="26">
        <v>5</v>
      </c>
      <c r="B12" s="3" t="s">
        <v>15</v>
      </c>
      <c r="C12" s="7"/>
      <c r="D12" s="11">
        <v>13848</v>
      </c>
      <c r="E12" s="11">
        <v>13908</v>
      </c>
      <c r="F12" s="19">
        <f>(E12-D12)*10</f>
        <v>600</v>
      </c>
      <c r="G12" s="7">
        <v>0</v>
      </c>
      <c r="H12" s="7">
        <v>0</v>
      </c>
      <c r="I12" s="7">
        <f aca="true" t="shared" si="1" ref="I12:I17">F12-G12-H12</f>
        <v>600</v>
      </c>
      <c r="J12" s="6">
        <f t="shared" si="0"/>
        <v>0.10162188528921588</v>
      </c>
    </row>
    <row r="13" spans="1:10" ht="15">
      <c r="A13" s="27"/>
      <c r="B13" s="3" t="s">
        <v>16</v>
      </c>
      <c r="C13" s="7"/>
      <c r="D13" s="11">
        <v>9525</v>
      </c>
      <c r="E13" s="11">
        <v>9556</v>
      </c>
      <c r="F13" s="19">
        <f>(E13-D13)*10</f>
        <v>310</v>
      </c>
      <c r="G13" s="7">
        <v>0</v>
      </c>
      <c r="H13" s="7">
        <v>0</v>
      </c>
      <c r="I13" s="7">
        <f t="shared" si="1"/>
        <v>310</v>
      </c>
      <c r="J13" s="6">
        <f t="shared" si="0"/>
        <v>0.052504640732761544</v>
      </c>
    </row>
    <row r="14" spans="1:10" ht="15">
      <c r="A14" s="27"/>
      <c r="B14" s="3" t="s">
        <v>17</v>
      </c>
      <c r="C14" s="7"/>
      <c r="D14" s="11">
        <v>15352</v>
      </c>
      <c r="E14" s="11">
        <v>15469</v>
      </c>
      <c r="F14" s="6">
        <f>(E14-D14)*10</f>
        <v>1170</v>
      </c>
      <c r="G14" s="7">
        <v>0</v>
      </c>
      <c r="H14" s="7">
        <v>0</v>
      </c>
      <c r="I14" s="7">
        <f t="shared" si="1"/>
        <v>1170</v>
      </c>
      <c r="J14" s="6">
        <f t="shared" si="0"/>
        <v>0.198162676313971</v>
      </c>
    </row>
    <row r="15" spans="1:10" ht="15">
      <c r="A15" s="27"/>
      <c r="B15" s="3" t="s">
        <v>18</v>
      </c>
      <c r="C15" s="7"/>
      <c r="D15" s="11">
        <v>12368</v>
      </c>
      <c r="E15" s="11">
        <v>12469</v>
      </c>
      <c r="F15" s="6">
        <f>(E15-D15)*10</f>
        <v>1010</v>
      </c>
      <c r="G15" s="7">
        <v>0</v>
      </c>
      <c r="H15" s="7">
        <v>0</v>
      </c>
      <c r="I15" s="7">
        <f t="shared" si="1"/>
        <v>1010</v>
      </c>
      <c r="J15" s="6">
        <f t="shared" si="0"/>
        <v>0.1710635069035134</v>
      </c>
    </row>
    <row r="16" spans="1:12" ht="15">
      <c r="A16" s="27"/>
      <c r="B16" s="3" t="s">
        <v>23</v>
      </c>
      <c r="C16" s="7"/>
      <c r="D16" s="11">
        <v>3210</v>
      </c>
      <c r="E16" s="11">
        <v>3247</v>
      </c>
      <c r="F16" s="6">
        <f>(E16-D16)*1</f>
        <v>37</v>
      </c>
      <c r="G16" s="7">
        <v>0</v>
      </c>
      <c r="H16" s="7">
        <v>0</v>
      </c>
      <c r="I16" s="7">
        <f t="shared" si="1"/>
        <v>37</v>
      </c>
      <c r="J16" s="6">
        <f t="shared" si="0"/>
        <v>0.006266682926168313</v>
      </c>
      <c r="L16" s="17"/>
    </row>
    <row r="17" spans="1:12" ht="15">
      <c r="A17" s="27"/>
      <c r="B17" s="3" t="s">
        <v>24</v>
      </c>
      <c r="C17" s="7"/>
      <c r="D17" s="11">
        <v>3210</v>
      </c>
      <c r="E17" s="11">
        <v>3246</v>
      </c>
      <c r="F17" s="6">
        <f>(E17-D17)*1</f>
        <v>36</v>
      </c>
      <c r="G17" s="7">
        <v>0</v>
      </c>
      <c r="H17" s="7">
        <v>0</v>
      </c>
      <c r="I17" s="7">
        <f t="shared" si="1"/>
        <v>36</v>
      </c>
      <c r="J17" s="6">
        <f t="shared" si="0"/>
        <v>0.006097313117352954</v>
      </c>
      <c r="K17" s="18"/>
      <c r="L17" s="17"/>
    </row>
    <row r="18" spans="1:10" ht="15">
      <c r="A18" s="28"/>
      <c r="B18" s="12" t="s">
        <v>14</v>
      </c>
      <c r="C18" s="12"/>
      <c r="D18" s="13"/>
      <c r="E18" s="12"/>
      <c r="F18" s="5">
        <f>SUM(F12:F17)</f>
        <v>3163</v>
      </c>
      <c r="G18" s="5">
        <f>SUM(G12:G17)</f>
        <v>0</v>
      </c>
      <c r="H18" s="5">
        <f>SUM(H12:H17)</f>
        <v>0</v>
      </c>
      <c r="I18" s="5">
        <f>SUM(I12:I17)</f>
        <v>3163</v>
      </c>
      <c r="J18" s="6">
        <f t="shared" si="0"/>
        <v>0.5357167052829831</v>
      </c>
    </row>
    <row r="19" spans="1:10" ht="15">
      <c r="A19" s="1"/>
      <c r="B19" s="1"/>
      <c r="C19" s="1"/>
      <c r="D19" s="1"/>
      <c r="E19" s="1" t="s">
        <v>20</v>
      </c>
      <c r="F19" s="16">
        <f aca="true" t="shared" si="2" ref="F19:I20">F12+F14+F16</f>
        <v>1807</v>
      </c>
      <c r="G19" s="16">
        <f t="shared" si="2"/>
        <v>0</v>
      </c>
      <c r="H19" s="16">
        <f t="shared" si="2"/>
        <v>0</v>
      </c>
      <c r="I19" s="16">
        <f t="shared" si="2"/>
        <v>1807</v>
      </c>
      <c r="J19" s="6">
        <f t="shared" si="0"/>
        <v>0.30605124452935517</v>
      </c>
    </row>
    <row r="20" spans="1:10" ht="15">
      <c r="A20" s="1"/>
      <c r="B20" s="1"/>
      <c r="C20" s="1"/>
      <c r="D20" s="1"/>
      <c r="E20" s="1" t="s">
        <v>21</v>
      </c>
      <c r="F20" s="14">
        <f t="shared" si="2"/>
        <v>1356</v>
      </c>
      <c r="G20" s="14">
        <f t="shared" si="2"/>
        <v>0</v>
      </c>
      <c r="H20" s="14">
        <f t="shared" si="2"/>
        <v>0</v>
      </c>
      <c r="I20" s="14">
        <f t="shared" si="2"/>
        <v>1356</v>
      </c>
      <c r="J20" s="6">
        <f t="shared" si="0"/>
        <v>0.2296654607536279</v>
      </c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</sheetData>
  <sheetProtection/>
  <mergeCells count="20">
    <mergeCell ref="H6:H7"/>
    <mergeCell ref="I6:I7"/>
    <mergeCell ref="A2:A3"/>
    <mergeCell ref="B2:B3"/>
    <mergeCell ref="C2:C3"/>
    <mergeCell ref="D2:E2"/>
    <mergeCell ref="C6:C7"/>
    <mergeCell ref="D6:E6"/>
    <mergeCell ref="F6:F7"/>
    <mergeCell ref="G6:G7"/>
    <mergeCell ref="J6:J7"/>
    <mergeCell ref="A12:A18"/>
    <mergeCell ref="H2:H3"/>
    <mergeCell ref="I2:I3"/>
    <mergeCell ref="J2:J3"/>
    <mergeCell ref="A5:J5"/>
    <mergeCell ref="A6:A7"/>
    <mergeCell ref="B6:B7"/>
    <mergeCell ref="F2:F3"/>
    <mergeCell ref="G2:G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2012-11-26T03:21:59Z</cp:lastPrinted>
  <dcterms:created xsi:type="dcterms:W3CDTF">2006-09-16T00:00:00Z</dcterms:created>
  <dcterms:modified xsi:type="dcterms:W3CDTF">2015-01-30T07:57:24Z</dcterms:modified>
  <cp:category/>
  <cp:version/>
  <cp:contentType/>
  <cp:contentStatus/>
</cp:coreProperties>
</file>