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55" windowHeight="7425" activeTab="0"/>
  </bookViews>
  <sheets>
    <sheet name="65-2014" sheetId="1" r:id="rId1"/>
  </sheets>
  <definedNames>
    <definedName name="_xlnm.Print_Area" localSheetId="0">'65-2014'!$A$1:$D$71</definedName>
  </definedNames>
  <calcPr fullCalcOnLoad="1"/>
</workbook>
</file>

<file path=xl/sharedStrings.xml><?xml version="1.0" encoding="utf-8"?>
<sst xmlns="http://schemas.openxmlformats.org/spreadsheetml/2006/main" count="95" uniqueCount="72">
  <si>
    <t>Адрес:</t>
  </si>
  <si>
    <t xml:space="preserve">1. Содержание и ремонт общего имущества многоквартирного дома </t>
  </si>
  <si>
    <t>№
п/п</t>
  </si>
  <si>
    <t>Наименование показателя</t>
  </si>
  <si>
    <t>Сумма, руб.</t>
  </si>
  <si>
    <t>1.</t>
  </si>
  <si>
    <t>Начислено обязательный членский взнос (плата за содержание и ремонт), всего</t>
  </si>
  <si>
    <t>в том числе</t>
  </si>
  <si>
    <t>1.1.</t>
  </si>
  <si>
    <t>собственникам и нанимателям жилых помещений</t>
  </si>
  <si>
    <t>1.2.</t>
  </si>
  <si>
    <t>собственникам и арендаторам нежилых помещений</t>
  </si>
  <si>
    <t>2.</t>
  </si>
  <si>
    <t>Оплачено обязательный членский взнос (плата за содержание и ремонт), всего</t>
  </si>
  <si>
    <t>2.1.</t>
  </si>
  <si>
    <t>2.2.</t>
  </si>
  <si>
    <t>3.</t>
  </si>
  <si>
    <t>Фактические затраты на содержание и ремонт общего имущества</t>
  </si>
  <si>
    <t>3.1.</t>
  </si>
  <si>
    <t>3.2.</t>
  </si>
  <si>
    <t>3.3.</t>
  </si>
  <si>
    <t>Вывоз мусора</t>
  </si>
  <si>
    <t>3.4.</t>
  </si>
  <si>
    <t>Дератизация, дезинсекция</t>
  </si>
  <si>
    <t>3.5.</t>
  </si>
  <si>
    <t>Техническое обслуживание лифтов</t>
  </si>
  <si>
    <t>3.6.</t>
  </si>
  <si>
    <t>Обслуживание пожарной сигнализации</t>
  </si>
  <si>
    <t>Содержание и ремонт конструктивных элементов жилого дома, внутридомового инженерного оборудования, аварийное обслуживание (заработная плата с налогами, сбор и учет платежей, паспортное обслуживание, материалы, прочие расходы)</t>
  </si>
  <si>
    <t xml:space="preserve">2. Предоставление гражданам коммунальных услуг </t>
  </si>
  <si>
    <t>Начислено гражданам, руб.</t>
  </si>
  <si>
    <t>Фактические расходы, руб.</t>
  </si>
  <si>
    <t>Коммунальные услуги</t>
  </si>
  <si>
    <t>Холодное водоснабжение</t>
  </si>
  <si>
    <t>2.3.</t>
  </si>
  <si>
    <t>Водоотведение</t>
  </si>
  <si>
    <t>2.4.</t>
  </si>
  <si>
    <t>Электроснабжение</t>
  </si>
  <si>
    <t>Оплачено гражданами за коммунальные услуги</t>
  </si>
  <si>
    <t>3. Предоставление гражданам прочих услуг</t>
  </si>
  <si>
    <t>Прочие услуги</t>
  </si>
  <si>
    <t>Домофон</t>
  </si>
  <si>
    <t>Консьерж</t>
  </si>
  <si>
    <t>Оплачено гражданами за прочие услуги</t>
  </si>
  <si>
    <t>4. Капитальный ремонт</t>
  </si>
  <si>
    <t xml:space="preserve">4. </t>
  </si>
  <si>
    <t>Капитальный ремонт</t>
  </si>
  <si>
    <t>4.1.</t>
  </si>
  <si>
    <t>4.2.</t>
  </si>
  <si>
    <t>Оплачено гражданами за кап.ремонт</t>
  </si>
  <si>
    <t>Викулова 65</t>
  </si>
  <si>
    <t>Расходы на 1 кв.м в месяц</t>
  </si>
  <si>
    <t>Остаток по капитальному ремонту на 01.01.2014</t>
  </si>
  <si>
    <t>Отчет по содержанию и ремонту многоквартирного дома и предоставлению коммунальных услуг за 2014г.</t>
  </si>
  <si>
    <t>Уборка мест общего пользования и придомовой территории</t>
  </si>
  <si>
    <t xml:space="preserve">Отопление </t>
  </si>
  <si>
    <t>2.1.1.</t>
  </si>
  <si>
    <t>Горячее водоснабжение</t>
  </si>
  <si>
    <t>2.1.2.</t>
  </si>
  <si>
    <t>Перерасчет по отоплению с сентября по декабрь 2013г.</t>
  </si>
  <si>
    <t>Остаток по капитальному ремонту на 01.01.2015</t>
  </si>
  <si>
    <t>4.3.</t>
  </si>
  <si>
    <t>4.4.</t>
  </si>
  <si>
    <t>4.5.</t>
  </si>
  <si>
    <t>Замена и ремонт эл.проводки</t>
  </si>
  <si>
    <t>Капитальный ремонт лифта</t>
  </si>
  <si>
    <t>Капитальный ремонт лестничной клетки</t>
  </si>
  <si>
    <t>Эксплуатация (материалы)</t>
  </si>
  <si>
    <t>Замена стояков ХВС</t>
  </si>
  <si>
    <t>Задолженность за жилищно-коммунальные услуги на 01.01.2015г.</t>
  </si>
  <si>
    <t>Исп. Богдашева Л.Г.</t>
  </si>
  <si>
    <t>Оплата по протоколу № 2 собрания собственников.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</si>
</sst>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%"/>
    <numFmt numFmtId="166" formatCode="_-* #,##0.0_р_._-;\-* #,##0.0_р_._-;_-* &quot;-&quot;??_р_._-;_-@_-"/>
  </numFmts>
  <fonts count="31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3" fontId="7" fillId="0" borderId="0" xfId="59" applyFont="1" applyAlignment="1">
      <alignment/>
    </xf>
    <xf numFmtId="43" fontId="8" fillId="0" borderId="0" xfId="59" applyFont="1" applyAlignment="1">
      <alignment/>
    </xf>
    <xf numFmtId="43" fontId="1" fillId="0" borderId="0" xfId="59" applyFont="1" applyBorder="1" applyAlignment="1">
      <alignment horizontal="left" wrapText="1"/>
    </xf>
    <xf numFmtId="43" fontId="1" fillId="0" borderId="0" xfId="59" applyFont="1" applyBorder="1" applyAlignment="1">
      <alignment horizontal="center" wrapText="1"/>
    </xf>
    <xf numFmtId="43" fontId="2" fillId="0" borderId="0" xfId="59" applyFont="1" applyBorder="1" applyAlignment="1">
      <alignment horizontal="left" wrapText="1"/>
    </xf>
    <xf numFmtId="43" fontId="2" fillId="24" borderId="10" xfId="59" applyFont="1" applyFill="1" applyBorder="1" applyAlignment="1">
      <alignment horizontal="center" wrapText="1"/>
    </xf>
    <xf numFmtId="43" fontId="3" fillId="24" borderId="10" xfId="59" applyFont="1" applyFill="1" applyBorder="1" applyAlignment="1">
      <alignment horizontal="center" wrapText="1"/>
    </xf>
    <xf numFmtId="43" fontId="3" fillId="24" borderId="10" xfId="59" applyFont="1" applyFill="1" applyBorder="1" applyAlignment="1">
      <alignment wrapText="1"/>
    </xf>
    <xf numFmtId="43" fontId="4" fillId="24" borderId="10" xfId="59" applyFont="1" applyFill="1" applyBorder="1" applyAlignment="1">
      <alignment horizontal="right" wrapText="1"/>
    </xf>
    <xf numFmtId="43" fontId="1" fillId="24" borderId="10" xfId="59" applyFont="1" applyFill="1" applyBorder="1" applyAlignment="1">
      <alignment horizontal="center" wrapText="1"/>
    </xf>
    <xf numFmtId="43" fontId="1" fillId="24" borderId="10" xfId="59" applyFont="1" applyFill="1" applyBorder="1" applyAlignment="1">
      <alignment wrapText="1"/>
    </xf>
    <xf numFmtId="43" fontId="1" fillId="24" borderId="10" xfId="59" applyFont="1" applyFill="1" applyBorder="1" applyAlignment="1">
      <alignment horizontal="right" wrapText="1"/>
    </xf>
    <xf numFmtId="43" fontId="2" fillId="24" borderId="10" xfId="59" applyFont="1" applyFill="1" applyBorder="1" applyAlignment="1">
      <alignment wrapText="1"/>
    </xf>
    <xf numFmtId="43" fontId="2" fillId="24" borderId="10" xfId="59" applyFont="1" applyFill="1" applyBorder="1" applyAlignment="1">
      <alignment horizontal="right" wrapText="1"/>
    </xf>
    <xf numFmtId="43" fontId="2" fillId="24" borderId="10" xfId="59" applyFont="1" applyFill="1" applyBorder="1" applyAlignment="1">
      <alignment horizontal="left" wrapText="1"/>
    </xf>
    <xf numFmtId="43" fontId="2" fillId="0" borderId="10" xfId="59" applyFont="1" applyFill="1" applyBorder="1" applyAlignment="1">
      <alignment horizontal="left" wrapText="1"/>
    </xf>
    <xf numFmtId="43" fontId="4" fillId="24" borderId="10" xfId="59" applyFont="1" applyFill="1" applyBorder="1" applyAlignment="1">
      <alignment horizontal="center" wrapText="1"/>
    </xf>
    <xf numFmtId="43" fontId="4" fillId="24" borderId="10" xfId="59" applyFont="1" applyFill="1" applyBorder="1" applyAlignment="1">
      <alignment wrapText="1"/>
    </xf>
    <xf numFmtId="0" fontId="0" fillId="0" borderId="0" xfId="0" applyFont="1" applyAlignment="1">
      <alignment/>
    </xf>
    <xf numFmtId="43" fontId="2" fillId="24" borderId="0" xfId="59" applyFont="1" applyFill="1" applyBorder="1" applyAlignment="1">
      <alignment horizontal="center" wrapText="1"/>
    </xf>
    <xf numFmtId="43" fontId="2" fillId="24" borderId="0" xfId="59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59" applyFont="1" applyAlignment="1">
      <alignment/>
    </xf>
    <xf numFmtId="43" fontId="2" fillId="0" borderId="10" xfId="59" applyFont="1" applyFill="1" applyBorder="1" applyAlignment="1">
      <alignment horizontal="right" wrapText="1"/>
    </xf>
    <xf numFmtId="43" fontId="2" fillId="24" borderId="0" xfId="59" applyFont="1" applyFill="1" applyBorder="1" applyAlignment="1">
      <alignment horizontal="right" wrapText="1"/>
    </xf>
    <xf numFmtId="43" fontId="6" fillId="24" borderId="0" xfId="59" applyFont="1" applyFill="1" applyBorder="1" applyAlignment="1">
      <alignment horizontal="right" wrapText="1"/>
    </xf>
    <xf numFmtId="43" fontId="9" fillId="24" borderId="0" xfId="59" applyFont="1" applyFill="1" applyAlignment="1">
      <alignment/>
    </xf>
    <xf numFmtId="43" fontId="5" fillId="24" borderId="10" xfId="59" applyFont="1" applyFill="1" applyBorder="1" applyAlignment="1">
      <alignment horizontal="right" wrapText="1"/>
    </xf>
    <xf numFmtId="43" fontId="0" fillId="24" borderId="0" xfId="59" applyFont="1" applyFill="1" applyAlignment="1">
      <alignment/>
    </xf>
    <xf numFmtId="43" fontId="0" fillId="0" borderId="11" xfId="59" applyFont="1" applyBorder="1" applyAlignment="1">
      <alignment/>
    </xf>
    <xf numFmtId="43" fontId="0" fillId="0" borderId="12" xfId="59" applyFont="1" applyBorder="1" applyAlignment="1">
      <alignment/>
    </xf>
    <xf numFmtId="43" fontId="12" fillId="0" borderId="12" xfId="59" applyFont="1" applyBorder="1" applyAlignment="1">
      <alignment/>
    </xf>
    <xf numFmtId="164" fontId="0" fillId="0" borderId="13" xfId="59" applyNumberFormat="1" applyFont="1" applyBorder="1" applyAlignment="1">
      <alignment/>
    </xf>
    <xf numFmtId="43" fontId="13" fillId="24" borderId="10" xfId="59" applyFont="1" applyFill="1" applyBorder="1" applyAlignment="1">
      <alignment wrapText="1"/>
    </xf>
    <xf numFmtId="43" fontId="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4" fillId="0" borderId="0" xfId="59" applyFont="1" applyBorder="1" applyAlignment="1">
      <alignment horizontal="right"/>
    </xf>
    <xf numFmtId="43" fontId="14" fillId="0" borderId="0" xfId="59" applyFont="1" applyBorder="1" applyAlignment="1">
      <alignment/>
    </xf>
    <xf numFmtId="43" fontId="14" fillId="25" borderId="0" xfId="59" applyFont="1" applyFill="1" applyBorder="1" applyAlignment="1">
      <alignment horizontal="right"/>
    </xf>
    <xf numFmtId="10" fontId="14" fillId="0" borderId="0" xfId="56" applyNumberFormat="1" applyFont="1" applyBorder="1" applyAlignment="1">
      <alignment horizontal="center"/>
    </xf>
    <xf numFmtId="43" fontId="14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43" fontId="14" fillId="0" borderId="0" xfId="59" applyFont="1" applyFill="1" applyBorder="1" applyAlignment="1">
      <alignment/>
    </xf>
    <xf numFmtId="43" fontId="2" fillId="24" borderId="0" xfId="59" applyFont="1" applyFill="1" applyBorder="1" applyAlignment="1">
      <alignment wrapText="1"/>
    </xf>
    <xf numFmtId="43" fontId="0" fillId="0" borderId="0" xfId="59" applyFont="1" applyAlignment="1">
      <alignment horizontal="center"/>
    </xf>
    <xf numFmtId="43" fontId="10" fillId="0" borderId="0" xfId="59" applyFont="1" applyAlignment="1">
      <alignment horizontal="center" wrapText="1"/>
    </xf>
    <xf numFmtId="43" fontId="1" fillId="0" borderId="0" xfId="59" applyFont="1" applyBorder="1" applyAlignment="1">
      <alignment horizontal="left" wrapText="1"/>
    </xf>
    <xf numFmtId="43" fontId="2" fillId="24" borderId="10" xfId="59" applyFont="1" applyFill="1" applyBorder="1" applyAlignment="1">
      <alignment horizontal="center" wrapText="1"/>
    </xf>
    <xf numFmtId="43" fontId="2" fillId="24" borderId="10" xfId="59" applyFont="1" applyFill="1" applyBorder="1" applyAlignment="1">
      <alignment horizontal="center" vertical="center" wrapText="1"/>
    </xf>
    <xf numFmtId="43" fontId="2" fillId="24" borderId="11" xfId="59" applyFont="1" applyFill="1" applyBorder="1" applyAlignment="1">
      <alignment horizontal="center" vertical="center" wrapText="1"/>
    </xf>
    <xf numFmtId="43" fontId="2" fillId="24" borderId="12" xfId="59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3" fontId="2" fillId="24" borderId="11" xfId="59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75" zoomScaleNormal="75" zoomScaleSheetLayoutView="75" workbookViewId="0" topLeftCell="A1">
      <selection activeCell="B7" sqref="B7:B8"/>
    </sheetView>
  </sheetViews>
  <sheetFormatPr defaultColWidth="9.140625" defaultRowHeight="15"/>
  <cols>
    <col min="1" max="1" width="9.140625" style="24" customWidth="1"/>
    <col min="2" max="2" width="59.140625" style="0" customWidth="1"/>
    <col min="3" max="3" width="25.8515625" style="19" customWidth="1"/>
    <col min="4" max="4" width="23.7109375" style="26" customWidth="1"/>
    <col min="5" max="5" width="18.28125" style="0" bestFit="1" customWidth="1"/>
    <col min="8" max="8" width="21.00390625" style="0" customWidth="1"/>
  </cols>
  <sheetData>
    <row r="1" spans="1:4" ht="37.5" customHeight="1">
      <c r="A1" s="50" t="s">
        <v>53</v>
      </c>
      <c r="B1" s="50"/>
      <c r="C1" s="50"/>
      <c r="D1" s="1"/>
    </row>
    <row r="2" spans="1:4" ht="15">
      <c r="A2" s="1"/>
      <c r="B2" s="1"/>
      <c r="C2" s="1"/>
      <c r="D2" s="1"/>
    </row>
    <row r="3" spans="1:4" ht="15">
      <c r="A3" s="2" t="s">
        <v>0</v>
      </c>
      <c r="B3" s="2" t="s">
        <v>50</v>
      </c>
      <c r="C3" s="1"/>
      <c r="D3" s="1"/>
    </row>
    <row r="4" spans="1:4" ht="15">
      <c r="A4" s="1"/>
      <c r="B4" s="1"/>
      <c r="C4" s="1"/>
      <c r="D4" s="1"/>
    </row>
    <row r="5" spans="1:3" ht="15.75">
      <c r="A5" s="51" t="s">
        <v>1</v>
      </c>
      <c r="B5" s="51"/>
      <c r="C5" s="51"/>
    </row>
    <row r="6" spans="1:3" ht="15.75">
      <c r="A6" s="4"/>
      <c r="B6" s="3"/>
      <c r="C6" s="5"/>
    </row>
    <row r="7" spans="1:4" ht="15" customHeight="1">
      <c r="A7" s="52" t="s">
        <v>2</v>
      </c>
      <c r="B7" s="52" t="s">
        <v>3</v>
      </c>
      <c r="C7" s="53" t="s">
        <v>4</v>
      </c>
      <c r="D7" s="54" t="s">
        <v>51</v>
      </c>
    </row>
    <row r="8" spans="1:4" ht="15">
      <c r="A8" s="52"/>
      <c r="B8" s="52"/>
      <c r="C8" s="53"/>
      <c r="D8" s="55"/>
    </row>
    <row r="9" spans="1:4" ht="15">
      <c r="A9" s="7"/>
      <c r="B9" s="8"/>
      <c r="C9" s="9"/>
      <c r="D9" s="56"/>
    </row>
    <row r="10" spans="1:4" ht="31.5">
      <c r="A10" s="10" t="s">
        <v>5</v>
      </c>
      <c r="B10" s="11" t="s">
        <v>6</v>
      </c>
      <c r="C10" s="12">
        <f>+C12+C13</f>
        <v>3539453.81</v>
      </c>
      <c r="D10" s="33"/>
    </row>
    <row r="11" spans="1:4" ht="15.75">
      <c r="A11" s="6"/>
      <c r="B11" s="13" t="s">
        <v>7</v>
      </c>
      <c r="C11" s="14"/>
      <c r="D11" s="34"/>
    </row>
    <row r="12" spans="1:4" ht="32.25" customHeight="1">
      <c r="A12" s="6" t="s">
        <v>8</v>
      </c>
      <c r="B12" s="13" t="s">
        <v>9</v>
      </c>
      <c r="C12" s="14">
        <f>3539453.81</f>
        <v>3539453.81</v>
      </c>
      <c r="D12" s="34"/>
    </row>
    <row r="13" spans="1:4" ht="31.5" customHeight="1">
      <c r="A13" s="6" t="s">
        <v>10</v>
      </c>
      <c r="B13" s="13" t="s">
        <v>11</v>
      </c>
      <c r="C13" s="14">
        <v>0</v>
      </c>
      <c r="D13" s="34"/>
    </row>
    <row r="14" spans="1:4" ht="31.5">
      <c r="A14" s="10" t="s">
        <v>12</v>
      </c>
      <c r="B14" s="11" t="s">
        <v>13</v>
      </c>
      <c r="C14" s="12">
        <f>+C16+C17</f>
        <v>3324552.68</v>
      </c>
      <c r="D14" s="34"/>
    </row>
    <row r="15" spans="1:4" ht="15.75">
      <c r="A15" s="6"/>
      <c r="B15" s="13" t="s">
        <v>7</v>
      </c>
      <c r="C15" s="14"/>
      <c r="D15" s="35"/>
    </row>
    <row r="16" spans="1:4" ht="30.75" customHeight="1">
      <c r="A16" s="6" t="s">
        <v>14</v>
      </c>
      <c r="B16" s="13" t="s">
        <v>9</v>
      </c>
      <c r="C16" s="14">
        <f>3324552.68</f>
        <v>3324552.68</v>
      </c>
      <c r="D16" s="34"/>
    </row>
    <row r="17" spans="1:4" ht="28.5" customHeight="1">
      <c r="A17" s="6" t="s">
        <v>15</v>
      </c>
      <c r="B17" s="13" t="s">
        <v>11</v>
      </c>
      <c r="C17" s="14">
        <v>0</v>
      </c>
      <c r="D17" s="36"/>
    </row>
    <row r="18" spans="1:4" ht="31.5">
      <c r="A18" s="10" t="s">
        <v>16</v>
      </c>
      <c r="B18" s="11" t="s">
        <v>17</v>
      </c>
      <c r="C18" s="12">
        <f>SUM(C19:C25)</f>
        <v>2707035.7199999997</v>
      </c>
      <c r="D18" s="14">
        <f aca="true" t="shared" si="0" ref="D18:D25">C18/12648.9/12</f>
        <v>17.834460704092844</v>
      </c>
    </row>
    <row r="19" spans="1:4" ht="15.75">
      <c r="A19" s="6"/>
      <c r="B19" s="13" t="s">
        <v>7</v>
      </c>
      <c r="C19" s="31"/>
      <c r="D19" s="14">
        <f t="shared" si="0"/>
        <v>0</v>
      </c>
    </row>
    <row r="20" spans="1:4" ht="30.75">
      <c r="A20" s="6" t="s">
        <v>18</v>
      </c>
      <c r="B20" s="15" t="s">
        <v>54</v>
      </c>
      <c r="C20" s="14">
        <f>34445.1+264962.56+3486.25</f>
        <v>302893.91</v>
      </c>
      <c r="D20" s="14">
        <f t="shared" si="0"/>
        <v>1.9955220743832796</v>
      </c>
    </row>
    <row r="21" spans="1:4" ht="15.75">
      <c r="A21" s="6" t="s">
        <v>19</v>
      </c>
      <c r="B21" s="15" t="s">
        <v>21</v>
      </c>
      <c r="C21" s="14">
        <f>4637.57+20208.79+999.32+88772.16</f>
        <v>114617.84</v>
      </c>
      <c r="D21" s="14">
        <f t="shared" si="0"/>
        <v>0.7551238974667099</v>
      </c>
    </row>
    <row r="22" spans="1:4" ht="15.75">
      <c r="A22" s="6" t="s">
        <v>20</v>
      </c>
      <c r="B22" s="15" t="s">
        <v>23</v>
      </c>
      <c r="C22" s="14">
        <f>10088.23</f>
        <v>10088.23</v>
      </c>
      <c r="D22" s="14">
        <f t="shared" si="0"/>
        <v>0.06646315753412023</v>
      </c>
    </row>
    <row r="23" spans="1:4" ht="15.75">
      <c r="A23" s="6" t="s">
        <v>22</v>
      </c>
      <c r="B23" s="15" t="s">
        <v>25</v>
      </c>
      <c r="C23" s="14">
        <f>294255.01</f>
        <v>294255.01</v>
      </c>
      <c r="D23" s="14">
        <f t="shared" si="0"/>
        <v>1.9386073756084192</v>
      </c>
    </row>
    <row r="24" spans="1:5" ht="18.75">
      <c r="A24" s="6" t="s">
        <v>24</v>
      </c>
      <c r="B24" s="15" t="s">
        <v>27</v>
      </c>
      <c r="C24" s="14">
        <f>4515.29</f>
        <v>4515.29</v>
      </c>
      <c r="D24" s="14">
        <f t="shared" si="0"/>
        <v>0.029747580158485457</v>
      </c>
      <c r="E24" s="39"/>
    </row>
    <row r="25" spans="1:4" ht="75.75">
      <c r="A25" s="6" t="s">
        <v>26</v>
      </c>
      <c r="B25" s="16" t="s">
        <v>28</v>
      </c>
      <c r="C25" s="14">
        <f>194172.51+34725.97+80941.13+66148.12+1220298.5+798.34+105787.44+175766.4+102027.03</f>
        <v>1980665.44</v>
      </c>
      <c r="D25" s="14">
        <f t="shared" si="0"/>
        <v>13.04899661894183</v>
      </c>
    </row>
    <row r="26" spans="1:3" ht="15">
      <c r="A26" s="49"/>
      <c r="B26" s="26"/>
      <c r="C26" s="26"/>
    </row>
    <row r="27" spans="1:3" ht="15.75">
      <c r="A27" s="51" t="s">
        <v>29</v>
      </c>
      <c r="B27" s="51"/>
      <c r="C27" s="51"/>
    </row>
    <row r="28" spans="1:3" ht="15.75">
      <c r="A28" s="4"/>
      <c r="B28" s="3"/>
      <c r="C28" s="5"/>
    </row>
    <row r="29" spans="1:4" ht="15">
      <c r="A29" s="52" t="s">
        <v>2</v>
      </c>
      <c r="B29" s="52" t="s">
        <v>3</v>
      </c>
      <c r="C29" s="53" t="s">
        <v>30</v>
      </c>
      <c r="D29" s="53" t="s">
        <v>31</v>
      </c>
    </row>
    <row r="30" spans="1:4" ht="15">
      <c r="A30" s="52"/>
      <c r="B30" s="52"/>
      <c r="C30" s="53"/>
      <c r="D30" s="53"/>
    </row>
    <row r="31" spans="1:4" ht="15">
      <c r="A31" s="17"/>
      <c r="B31" s="18"/>
      <c r="C31" s="9"/>
      <c r="D31" s="9"/>
    </row>
    <row r="32" spans="1:4" ht="15.75">
      <c r="A32" s="10" t="s">
        <v>12</v>
      </c>
      <c r="B32" s="11" t="s">
        <v>32</v>
      </c>
      <c r="C32" s="12">
        <f>SUM(C34:C39)</f>
        <v>6434813.57</v>
      </c>
      <c r="D32" s="12">
        <f>SUM(D34:D39)</f>
        <v>8072818.359999999</v>
      </c>
    </row>
    <row r="33" spans="1:4" ht="15.75">
      <c r="A33" s="6"/>
      <c r="B33" s="13" t="s">
        <v>7</v>
      </c>
      <c r="C33" s="14"/>
      <c r="D33" s="12"/>
    </row>
    <row r="34" spans="1:5" ht="18.75">
      <c r="A34" s="6" t="s">
        <v>14</v>
      </c>
      <c r="B34" s="13" t="s">
        <v>55</v>
      </c>
      <c r="C34" s="14">
        <f>3330107.97</f>
        <v>3330107.97</v>
      </c>
      <c r="D34" s="14">
        <f>3574376.02</f>
        <v>3574376.02</v>
      </c>
      <c r="E34" s="39"/>
    </row>
    <row r="35" spans="1:5" ht="18.75">
      <c r="A35" s="6" t="s">
        <v>56</v>
      </c>
      <c r="B35" s="13" t="s">
        <v>57</v>
      </c>
      <c r="C35" s="14">
        <f>42365.48+618090.43+474841.26+176477.48+5303.3+139203.75</f>
        <v>1456281.7</v>
      </c>
      <c r="D35" s="14">
        <f>1775639.64+63.66+48.66+9.86+328704.78</f>
        <v>2104466.5999999996</v>
      </c>
      <c r="E35" s="39"/>
    </row>
    <row r="36" spans="1:5" ht="31.5">
      <c r="A36" s="6" t="s">
        <v>58</v>
      </c>
      <c r="B36" s="13" t="s">
        <v>59</v>
      </c>
      <c r="C36" s="14">
        <f>-482474.1</f>
        <v>-482474.1</v>
      </c>
      <c r="D36" s="14"/>
      <c r="E36" s="39"/>
    </row>
    <row r="37" spans="1:5" ht="18.75">
      <c r="A37" s="6" t="s">
        <v>15</v>
      </c>
      <c r="B37" s="13" t="s">
        <v>33</v>
      </c>
      <c r="C37" s="14">
        <f>289885.05+9740.99+232538.25</f>
        <v>532164.29</v>
      </c>
      <c r="D37" s="14">
        <f>543728.26</f>
        <v>543728.26</v>
      </c>
      <c r="E37" s="39"/>
    </row>
    <row r="38" spans="1:5" ht="18.75">
      <c r="A38" s="6" t="s">
        <v>34</v>
      </c>
      <c r="B38" s="13" t="s">
        <v>35</v>
      </c>
      <c r="C38" s="14">
        <f>260190.84+6080.9+203362.81</f>
        <v>469634.55</v>
      </c>
      <c r="D38" s="14">
        <f>484505.95</f>
        <v>484505.95</v>
      </c>
      <c r="E38" s="39"/>
    </row>
    <row r="39" spans="1:5" ht="18.75">
      <c r="A39" s="6" t="s">
        <v>36</v>
      </c>
      <c r="B39" s="13" t="s">
        <v>37</v>
      </c>
      <c r="C39" s="14">
        <f>1007825.71+121273.45</f>
        <v>1129099.16</v>
      </c>
      <c r="D39" s="14">
        <f>1365741.53</f>
        <v>1365741.53</v>
      </c>
      <c r="E39" s="39"/>
    </row>
    <row r="40" spans="1:4" ht="15.75">
      <c r="A40" s="6"/>
      <c r="B40" s="13" t="s">
        <v>38</v>
      </c>
      <c r="C40" s="14">
        <f>3264721.03-463092.39+513274.53+7819.87+307493.98+5747.09+1021047.77+42390.18+452152.16+959698.91+109701.09</f>
        <v>6220954.22</v>
      </c>
      <c r="D40" s="14"/>
    </row>
    <row r="41" spans="1:3" ht="15">
      <c r="A41" s="26"/>
      <c r="B41" s="26"/>
      <c r="C41" s="29"/>
    </row>
    <row r="42" spans="1:3" ht="15.75">
      <c r="A42" s="51" t="s">
        <v>39</v>
      </c>
      <c r="B42" s="51"/>
      <c r="C42" s="51"/>
    </row>
    <row r="43" spans="1:3" ht="15.75">
      <c r="A43" s="4"/>
      <c r="B43" s="3"/>
      <c r="C43" s="5"/>
    </row>
    <row r="44" spans="1:4" ht="15">
      <c r="A44" s="52" t="s">
        <v>2</v>
      </c>
      <c r="B44" s="52" t="s">
        <v>3</v>
      </c>
      <c r="C44" s="53" t="s">
        <v>30</v>
      </c>
      <c r="D44" s="53" t="s">
        <v>31</v>
      </c>
    </row>
    <row r="45" spans="1:4" ht="15">
      <c r="A45" s="52"/>
      <c r="B45" s="52"/>
      <c r="C45" s="53"/>
      <c r="D45" s="53"/>
    </row>
    <row r="46" spans="1:4" ht="15">
      <c r="A46" s="17"/>
      <c r="B46" s="18"/>
      <c r="C46" s="9"/>
      <c r="D46" s="9"/>
    </row>
    <row r="47" spans="1:4" ht="15.75">
      <c r="A47" s="10" t="s">
        <v>16</v>
      </c>
      <c r="B47" s="11" t="s">
        <v>40</v>
      </c>
      <c r="C47" s="12">
        <f>+C49+C50</f>
        <v>207451</v>
      </c>
      <c r="D47" s="12">
        <f>+D49+D50</f>
        <v>260050.21</v>
      </c>
    </row>
    <row r="48" spans="1:4" ht="15.75">
      <c r="A48" s="6"/>
      <c r="B48" s="13" t="s">
        <v>7</v>
      </c>
      <c r="C48" s="14"/>
      <c r="D48" s="12"/>
    </row>
    <row r="49" spans="1:5" ht="15.75">
      <c r="A49" s="6" t="s">
        <v>18</v>
      </c>
      <c r="B49" s="13" t="s">
        <v>41</v>
      </c>
      <c r="C49" s="14">
        <f>65251</f>
        <v>65251</v>
      </c>
      <c r="D49" s="14">
        <f>63480</f>
        <v>63480</v>
      </c>
      <c r="E49" s="40"/>
    </row>
    <row r="50" spans="1:5" ht="15.75">
      <c r="A50" s="6" t="s">
        <v>19</v>
      </c>
      <c r="B50" s="13" t="s">
        <v>42</v>
      </c>
      <c r="C50" s="14">
        <f>142200</f>
        <v>142200</v>
      </c>
      <c r="D50" s="14">
        <f>196570.21</f>
        <v>196570.21</v>
      </c>
      <c r="E50" s="40"/>
    </row>
    <row r="51" spans="1:4" ht="15.75">
      <c r="A51" s="6"/>
      <c r="B51" s="13" t="s">
        <v>43</v>
      </c>
      <c r="C51" s="14">
        <f>61276.46+138615.62</f>
        <v>199892.08</v>
      </c>
      <c r="D51" s="14"/>
    </row>
    <row r="52" spans="1:4" ht="15.75">
      <c r="A52" s="20"/>
      <c r="B52" s="21"/>
      <c r="C52" s="29"/>
      <c r="D52" s="28"/>
    </row>
    <row r="53" spans="1:4" ht="15.75">
      <c r="A53" s="51" t="s">
        <v>44</v>
      </c>
      <c r="B53" s="51"/>
      <c r="C53" s="51"/>
      <c r="D53" s="32"/>
    </row>
    <row r="54" spans="1:3" ht="15.75">
      <c r="A54" s="4"/>
      <c r="B54" s="3"/>
      <c r="C54" s="5"/>
    </row>
    <row r="55" spans="1:4" ht="14.25" customHeight="1">
      <c r="A55" s="57" t="s">
        <v>2</v>
      </c>
      <c r="B55" s="57" t="s">
        <v>3</v>
      </c>
      <c r="C55" s="54" t="s">
        <v>30</v>
      </c>
      <c r="D55" s="54" t="s">
        <v>31</v>
      </c>
    </row>
    <row r="56" spans="1:4" ht="18" customHeight="1">
      <c r="A56" s="58"/>
      <c r="B56" s="58"/>
      <c r="C56" s="59"/>
      <c r="D56" s="59"/>
    </row>
    <row r="57" spans="1:4" ht="15">
      <c r="A57" s="17"/>
      <c r="B57" s="18"/>
      <c r="C57" s="9"/>
      <c r="D57" s="9"/>
    </row>
    <row r="58" spans="1:4" ht="15.75">
      <c r="A58" s="17"/>
      <c r="B58" s="37" t="s">
        <v>52</v>
      </c>
      <c r="C58" s="14">
        <v>1139457.41</v>
      </c>
      <c r="D58" s="9"/>
    </row>
    <row r="59" spans="1:5" ht="15.75">
      <c r="A59" s="10" t="s">
        <v>45</v>
      </c>
      <c r="B59" s="11" t="s">
        <v>46</v>
      </c>
      <c r="C59" s="12">
        <v>0</v>
      </c>
      <c r="D59" s="12">
        <f>SUM(D60:D65)</f>
        <v>2551855.47</v>
      </c>
      <c r="E59" s="40"/>
    </row>
    <row r="60" spans="1:4" ht="15.75">
      <c r="A60" s="6"/>
      <c r="B60" s="13" t="s">
        <v>7</v>
      </c>
      <c r="C60" s="14"/>
      <c r="D60" s="12"/>
    </row>
    <row r="61" spans="1:4" ht="15.75">
      <c r="A61" s="6" t="s">
        <v>47</v>
      </c>
      <c r="B61" s="13" t="s">
        <v>68</v>
      </c>
      <c r="C61" s="14"/>
      <c r="D61" s="27">
        <v>1942847.95</v>
      </c>
    </row>
    <row r="62" spans="1:4" ht="15.75">
      <c r="A62" s="6" t="s">
        <v>48</v>
      </c>
      <c r="B62" s="13" t="s">
        <v>64</v>
      </c>
      <c r="C62" s="14"/>
      <c r="D62" s="27">
        <v>66744</v>
      </c>
    </row>
    <row r="63" spans="1:4" ht="15.75">
      <c r="A63" s="6" t="s">
        <v>61</v>
      </c>
      <c r="B63" s="13" t="s">
        <v>66</v>
      </c>
      <c r="C63" s="14"/>
      <c r="D63" s="27">
        <v>461424</v>
      </c>
    </row>
    <row r="64" spans="1:4" ht="15.75">
      <c r="A64" s="6" t="s">
        <v>62</v>
      </c>
      <c r="B64" s="13" t="s">
        <v>65</v>
      </c>
      <c r="C64" s="14"/>
      <c r="D64" s="27">
        <v>1912.85</v>
      </c>
    </row>
    <row r="65" spans="1:4" ht="15.75">
      <c r="A65" s="6" t="s">
        <v>63</v>
      </c>
      <c r="B65" s="13" t="s">
        <v>67</v>
      </c>
      <c r="C65" s="14"/>
      <c r="D65" s="14">
        <v>78926.67</v>
      </c>
    </row>
    <row r="66" spans="1:4" ht="15.75">
      <c r="A66" s="6"/>
      <c r="B66" s="13" t="s">
        <v>71</v>
      </c>
      <c r="C66" s="14">
        <f>459000+434775+474300</f>
        <v>1368075</v>
      </c>
      <c r="D66" s="14"/>
    </row>
    <row r="67" spans="1:4" ht="15.75">
      <c r="A67" s="6"/>
      <c r="B67" s="13" t="s">
        <v>49</v>
      </c>
      <c r="C67" s="14">
        <f>74621.96</f>
        <v>74621.96</v>
      </c>
      <c r="D67" s="14"/>
    </row>
    <row r="68" spans="1:5" ht="15.75">
      <c r="A68" s="17"/>
      <c r="B68" s="37" t="s">
        <v>60</v>
      </c>
      <c r="C68" s="14">
        <f>C58+C66+C67-D59</f>
        <v>30298.899999999907</v>
      </c>
      <c r="D68" s="9"/>
      <c r="E68" s="40"/>
    </row>
    <row r="69" spans="1:4" ht="15.75">
      <c r="A69" s="20"/>
      <c r="B69" s="21"/>
      <c r="C69" s="28"/>
      <c r="D69" s="28"/>
    </row>
    <row r="70" spans="1:4" ht="15.75">
      <c r="A70" s="22" t="s">
        <v>69</v>
      </c>
      <c r="B70" s="22"/>
      <c r="C70" s="23"/>
      <c r="D70" s="30">
        <f>1756774.12+10181718.38-9820020.94</f>
        <v>2118471.5600000005</v>
      </c>
    </row>
    <row r="71" spans="1:3" ht="15.75">
      <c r="A71"/>
      <c r="B71" s="48" t="s">
        <v>70</v>
      </c>
      <c r="C71"/>
    </row>
    <row r="72" ht="15">
      <c r="C72" s="38"/>
    </row>
    <row r="74" spans="3:4" ht="18.75">
      <c r="C74" s="41"/>
      <c r="D74" s="42"/>
    </row>
    <row r="75" spans="3:4" ht="18.75">
      <c r="C75" s="43"/>
      <c r="D75" s="42"/>
    </row>
    <row r="76" spans="3:4" ht="18.75">
      <c r="C76" s="44"/>
      <c r="D76" s="42"/>
    </row>
    <row r="77" spans="3:4" ht="18.75">
      <c r="C77" s="45"/>
      <c r="D77" s="42"/>
    </row>
    <row r="78" spans="3:4" ht="18.75">
      <c r="C78" s="46"/>
      <c r="D78" s="47"/>
    </row>
    <row r="79" ht="15">
      <c r="C79" s="25"/>
    </row>
  </sheetData>
  <sheetProtection/>
  <mergeCells count="21">
    <mergeCell ref="A27:C27"/>
    <mergeCell ref="B55:B56"/>
    <mergeCell ref="A53:C53"/>
    <mergeCell ref="A29:A30"/>
    <mergeCell ref="C44:C45"/>
    <mergeCell ref="C29:C30"/>
    <mergeCell ref="D7:D9"/>
    <mergeCell ref="A55:A56"/>
    <mergeCell ref="C55:C56"/>
    <mergeCell ref="D55:D56"/>
    <mergeCell ref="B29:B30"/>
    <mergeCell ref="D44:D45"/>
    <mergeCell ref="D29:D30"/>
    <mergeCell ref="A42:C42"/>
    <mergeCell ref="A44:A45"/>
    <mergeCell ref="B44:B45"/>
    <mergeCell ref="A1:C1"/>
    <mergeCell ref="A5:C5"/>
    <mergeCell ref="A7:A8"/>
    <mergeCell ref="B7:B8"/>
    <mergeCell ref="C7:C8"/>
  </mergeCells>
  <printOptions/>
  <pageMargins left="0.7480314960629921" right="0" top="0.3937007874015748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2015-03-24T12:05:12Z</cp:lastPrinted>
  <dcterms:created xsi:type="dcterms:W3CDTF">2011-08-17T05:33:49Z</dcterms:created>
  <dcterms:modified xsi:type="dcterms:W3CDTF">2015-03-25T04:05:00Z</dcterms:modified>
  <cp:category/>
  <cp:version/>
  <cp:contentType/>
  <cp:contentStatus/>
</cp:coreProperties>
</file>